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TC-745.OHIRA-ES\Desktop\"/>
    </mc:Choice>
  </mc:AlternateContent>
  <bookViews>
    <workbookView xWindow="-15" yWindow="-60" windowWidth="11970" windowHeight="12240"/>
  </bookViews>
  <sheets>
    <sheet name="病休等調査" sheetId="2" r:id="rId1"/>
    <sheet name="祝日一覧" sheetId="4" r:id="rId2"/>
    <sheet name="祝日計算１" sheetId="5" r:id="rId3"/>
    <sheet name="祝日計算２" sheetId="6" r:id="rId4"/>
    <sheet name="祝日計算３" sheetId="7" r:id="rId5"/>
  </sheets>
  <definedNames>
    <definedName name="_xlnm._FilterDatabase" localSheetId="1" hidden="1">祝日一覧!$A$8:$B$286</definedName>
    <definedName name="_xlnm.Print_Area" localSheetId="0">病休等調査!$B$2:$J$21</definedName>
    <definedName name="祝日表">祝日一覧!$B$9:$B$504</definedName>
  </definedNames>
  <calcPr calcId="152511"/>
</workbook>
</file>

<file path=xl/calcChain.xml><?xml version="1.0" encoding="utf-8"?>
<calcChain xmlns="http://schemas.openxmlformats.org/spreadsheetml/2006/main">
  <c r="B5" i="7" l="1"/>
  <c r="I3" i="7" s="1"/>
  <c r="N3" i="7" s="1"/>
  <c r="B5" i="6"/>
  <c r="I3" i="6" s="1"/>
  <c r="N11" i="6" s="1"/>
  <c r="N96" i="7"/>
  <c r="J96" i="7"/>
  <c r="N95" i="7"/>
  <c r="J95" i="7"/>
  <c r="N94" i="7"/>
  <c r="J94" i="7"/>
  <c r="N93" i="7"/>
  <c r="J93" i="7"/>
  <c r="N92" i="7"/>
  <c r="J92" i="7"/>
  <c r="N91" i="7"/>
  <c r="J91" i="7"/>
  <c r="N90" i="7"/>
  <c r="J90" i="7"/>
  <c r="N89" i="7"/>
  <c r="J89" i="7"/>
  <c r="N88" i="7"/>
  <c r="J88" i="7"/>
  <c r="M87" i="7"/>
  <c r="M86" i="7"/>
  <c r="M85" i="7"/>
  <c r="L81" i="7"/>
  <c r="L79" i="7"/>
  <c r="L77" i="7"/>
  <c r="L75" i="7"/>
  <c r="L73" i="7"/>
  <c r="L70" i="7"/>
  <c r="L71" i="7" s="1"/>
  <c r="L68" i="7"/>
  <c r="L66" i="7"/>
  <c r="L64" i="7"/>
  <c r="L61" i="7"/>
  <c r="L59" i="7"/>
  <c r="L57" i="7"/>
  <c r="L55" i="7"/>
  <c r="L53" i="7"/>
  <c r="L51" i="7"/>
  <c r="N49" i="7"/>
  <c r="J49" i="7"/>
  <c r="N48" i="7"/>
  <c r="J48" i="7"/>
  <c r="N47" i="7"/>
  <c r="J47" i="7"/>
  <c r="N46" i="7"/>
  <c r="J46" i="7" s="1"/>
  <c r="N45" i="7"/>
  <c r="J45" i="7"/>
  <c r="N44" i="7"/>
  <c r="J44" i="7"/>
  <c r="N43" i="7"/>
  <c r="J43" i="7"/>
  <c r="N42" i="7"/>
  <c r="J42" i="7" s="1"/>
  <c r="N41" i="7"/>
  <c r="J41" i="7"/>
  <c r="M40" i="7"/>
  <c r="L34" i="7"/>
  <c r="L32" i="7"/>
  <c r="L30" i="7"/>
  <c r="L28" i="7"/>
  <c r="L26" i="7"/>
  <c r="L23" i="7"/>
  <c r="L24" i="7" s="1"/>
  <c r="L21" i="7"/>
  <c r="L19" i="7"/>
  <c r="L17" i="7"/>
  <c r="L14" i="7"/>
  <c r="L12" i="7"/>
  <c r="L10" i="7"/>
  <c r="C9" i="7"/>
  <c r="L8" i="7"/>
  <c r="L6" i="7"/>
  <c r="L4" i="7"/>
  <c r="N96" i="6"/>
  <c r="J96" i="6"/>
  <c r="N95" i="6"/>
  <c r="J95" i="6"/>
  <c r="N94" i="6"/>
  <c r="J94" i="6"/>
  <c r="N93" i="6"/>
  <c r="J93" i="6"/>
  <c r="N92" i="6"/>
  <c r="J92" i="6"/>
  <c r="N91" i="6"/>
  <c r="J91" i="6"/>
  <c r="N90" i="6"/>
  <c r="J90" i="6"/>
  <c r="N89" i="6"/>
  <c r="J89" i="6"/>
  <c r="N88" i="6"/>
  <c r="J88" i="6"/>
  <c r="M87" i="6"/>
  <c r="M85" i="6"/>
  <c r="L81" i="6"/>
  <c r="L79" i="6"/>
  <c r="L77" i="6"/>
  <c r="L75" i="6"/>
  <c r="L73" i="6"/>
  <c r="L70" i="6"/>
  <c r="L71" i="6" s="1"/>
  <c r="L68" i="6"/>
  <c r="L66" i="6"/>
  <c r="L64" i="6"/>
  <c r="L61" i="6"/>
  <c r="L59" i="6"/>
  <c r="L57" i="6"/>
  <c r="L55" i="6"/>
  <c r="L53" i="6"/>
  <c r="L51" i="6"/>
  <c r="N49" i="6"/>
  <c r="J49" i="6"/>
  <c r="N48" i="6"/>
  <c r="J48" i="6" s="1"/>
  <c r="N47" i="6"/>
  <c r="J47" i="6"/>
  <c r="N46" i="6"/>
  <c r="J46" i="6" s="1"/>
  <c r="N45" i="6"/>
  <c r="J45" i="6"/>
  <c r="N44" i="6"/>
  <c r="J44" i="6" s="1"/>
  <c r="N43" i="6"/>
  <c r="J43" i="6"/>
  <c r="N42" i="6"/>
  <c r="J42" i="6" s="1"/>
  <c r="N41" i="6"/>
  <c r="J41" i="6"/>
  <c r="M40" i="6"/>
  <c r="L34" i="6"/>
  <c r="L32" i="6"/>
  <c r="L30" i="6"/>
  <c r="L28" i="6"/>
  <c r="L26" i="6"/>
  <c r="L23" i="6"/>
  <c r="L24" i="6" s="1"/>
  <c r="L21" i="6"/>
  <c r="L19" i="6"/>
  <c r="L17" i="6"/>
  <c r="L14" i="6"/>
  <c r="L12" i="6"/>
  <c r="L10" i="6"/>
  <c r="C9" i="6"/>
  <c r="M86" i="6" s="1"/>
  <c r="L8" i="6"/>
  <c r="L6" i="6"/>
  <c r="L4" i="6"/>
  <c r="B5" i="5"/>
  <c r="N40" i="7" l="1"/>
  <c r="I50" i="7"/>
  <c r="M35" i="7"/>
  <c r="N35" i="7" s="1"/>
  <c r="J35" i="7" s="1"/>
  <c r="M27" i="7"/>
  <c r="M14" i="7"/>
  <c r="N14" i="7" s="1"/>
  <c r="J14" i="7" s="1"/>
  <c r="M12" i="7"/>
  <c r="N12" i="7" s="1"/>
  <c r="J12" i="7" s="1"/>
  <c r="M20" i="7"/>
  <c r="K15" i="7"/>
  <c r="M36" i="7"/>
  <c r="N36" i="7" s="1"/>
  <c r="M33" i="7"/>
  <c r="M32" i="7"/>
  <c r="N32" i="7" s="1"/>
  <c r="J32" i="7" s="1"/>
  <c r="M22" i="7"/>
  <c r="N13" i="7"/>
  <c r="M7" i="7"/>
  <c r="M4" i="7"/>
  <c r="N4" i="7" s="1"/>
  <c r="J4" i="7" s="1"/>
  <c r="M15" i="7"/>
  <c r="N15" i="7" s="1"/>
  <c r="M30" i="7"/>
  <c r="N30" i="7" s="1"/>
  <c r="J30" i="7" s="1"/>
  <c r="K35" i="7"/>
  <c r="K11" i="7"/>
  <c r="M17" i="7"/>
  <c r="N17" i="7" s="1"/>
  <c r="N29" i="7"/>
  <c r="L35" i="7"/>
  <c r="M9" i="7"/>
  <c r="N11" i="7"/>
  <c r="N16" i="7"/>
  <c r="N31" i="7"/>
  <c r="N31" i="6"/>
  <c r="N16" i="6"/>
  <c r="M9" i="6"/>
  <c r="M10" i="6" s="1"/>
  <c r="N10" i="6" s="1"/>
  <c r="J10" i="6" s="1"/>
  <c r="M5" i="6"/>
  <c r="N5" i="6" s="1"/>
  <c r="M5" i="7"/>
  <c r="M18" i="7"/>
  <c r="M25" i="7"/>
  <c r="M84" i="7"/>
  <c r="N84" i="7" s="1"/>
  <c r="M39" i="7"/>
  <c r="N39" i="7" s="1"/>
  <c r="M37" i="7"/>
  <c r="N37" i="7" s="1"/>
  <c r="M38" i="7"/>
  <c r="N38" i="7" s="1"/>
  <c r="M18" i="6"/>
  <c r="M19" i="6" s="1"/>
  <c r="N19" i="6" s="1"/>
  <c r="J19" i="6" s="1"/>
  <c r="M25" i="6"/>
  <c r="N25" i="6" s="1"/>
  <c r="I50" i="6"/>
  <c r="N86" i="6" s="1"/>
  <c r="M35" i="6"/>
  <c r="N35" i="6" s="1"/>
  <c r="J35" i="6" s="1"/>
  <c r="M27" i="6"/>
  <c r="M14" i="6"/>
  <c r="N14" i="6" s="1"/>
  <c r="J14" i="6" s="1"/>
  <c r="M12" i="6"/>
  <c r="N12" i="6" s="1"/>
  <c r="J12" i="6" s="1"/>
  <c r="M20" i="6"/>
  <c r="K15" i="6"/>
  <c r="M36" i="6"/>
  <c r="N36" i="6" s="1"/>
  <c r="M33" i="6"/>
  <c r="M32" i="6"/>
  <c r="N32" i="6" s="1"/>
  <c r="J32" i="6" s="1"/>
  <c r="M22" i="6"/>
  <c r="N13" i="6"/>
  <c r="M7" i="6"/>
  <c r="M4" i="6"/>
  <c r="N4" i="6" s="1"/>
  <c r="J4" i="6" s="1"/>
  <c r="M15" i="6"/>
  <c r="N15" i="6" s="1"/>
  <c r="M30" i="6"/>
  <c r="N30" i="6" s="1"/>
  <c r="K35" i="6"/>
  <c r="N3" i="6"/>
  <c r="K11" i="6"/>
  <c r="M17" i="6"/>
  <c r="N17" i="6" s="1"/>
  <c r="N29" i="6"/>
  <c r="L35" i="6"/>
  <c r="N40" i="6"/>
  <c r="M84" i="6"/>
  <c r="M39" i="6"/>
  <c r="N39" i="6" s="1"/>
  <c r="M37" i="6"/>
  <c r="N37" i="6" s="1"/>
  <c r="M38" i="6"/>
  <c r="N38" i="6" s="1"/>
  <c r="N96" i="5"/>
  <c r="J96" i="5" s="1"/>
  <c r="N95" i="5"/>
  <c r="J95" i="5"/>
  <c r="N94" i="5"/>
  <c r="J94" i="5" s="1"/>
  <c r="N93" i="5"/>
  <c r="J93" i="5" s="1"/>
  <c r="N92" i="5"/>
  <c r="J92" i="5" s="1"/>
  <c r="N91" i="5"/>
  <c r="J91" i="5" s="1"/>
  <c r="N90" i="5"/>
  <c r="J90" i="5" s="1"/>
  <c r="N89" i="5"/>
  <c r="J89" i="5"/>
  <c r="N88" i="5"/>
  <c r="J88" i="5" s="1"/>
  <c r="M86" i="5"/>
  <c r="L81" i="5"/>
  <c r="L79" i="5"/>
  <c r="L77" i="5"/>
  <c r="L75" i="5"/>
  <c r="L73" i="5"/>
  <c r="L70" i="5"/>
  <c r="L71" i="5" s="1"/>
  <c r="L68" i="5"/>
  <c r="L66" i="5"/>
  <c r="L64" i="5"/>
  <c r="L61" i="5"/>
  <c r="L59" i="5"/>
  <c r="L57" i="5"/>
  <c r="L55" i="5"/>
  <c r="L53" i="5"/>
  <c r="L51" i="5"/>
  <c r="N49" i="5"/>
  <c r="J49" i="5" s="1"/>
  <c r="N48" i="5"/>
  <c r="J48" i="5"/>
  <c r="N47" i="5"/>
  <c r="J47" i="5"/>
  <c r="N46" i="5"/>
  <c r="J46" i="5"/>
  <c r="N45" i="5"/>
  <c r="J45" i="5" s="1"/>
  <c r="N44" i="5"/>
  <c r="J44" i="5"/>
  <c r="N43" i="5"/>
  <c r="J43" i="5" s="1"/>
  <c r="N42" i="5"/>
  <c r="J42" i="5"/>
  <c r="N41" i="5"/>
  <c r="J41" i="5" s="1"/>
  <c r="M37" i="5"/>
  <c r="L34" i="5"/>
  <c r="L32" i="5"/>
  <c r="L30" i="5"/>
  <c r="L28" i="5"/>
  <c r="L26" i="5"/>
  <c r="L24" i="5"/>
  <c r="L23" i="5"/>
  <c r="L21" i="5"/>
  <c r="L19" i="5"/>
  <c r="L17" i="5"/>
  <c r="L14" i="5"/>
  <c r="L12" i="5"/>
  <c r="L10" i="5"/>
  <c r="C9" i="5"/>
  <c r="L8" i="5"/>
  <c r="L6" i="5"/>
  <c r="L4" i="5"/>
  <c r="I3" i="5"/>
  <c r="M24" i="7" l="1"/>
  <c r="N24" i="7" s="1"/>
  <c r="N18" i="6"/>
  <c r="M24" i="6"/>
  <c r="N24" i="6" s="1"/>
  <c r="J24" i="6" s="1"/>
  <c r="M26" i="6"/>
  <c r="N26" i="6" s="1"/>
  <c r="J26" i="6" s="1"/>
  <c r="N9" i="6"/>
  <c r="M19" i="7"/>
  <c r="N19" i="7" s="1"/>
  <c r="J19" i="7" s="1"/>
  <c r="N18" i="7"/>
  <c r="N20" i="7"/>
  <c r="J20" i="7" s="1"/>
  <c r="M21" i="7"/>
  <c r="N21" i="7" s="1"/>
  <c r="J21" i="7" s="1"/>
  <c r="N5" i="7"/>
  <c r="M6" i="7"/>
  <c r="N6" i="7" s="1"/>
  <c r="J6" i="7" s="1"/>
  <c r="M10" i="7"/>
  <c r="N10" i="7" s="1"/>
  <c r="J10" i="7" s="1"/>
  <c r="N9" i="7"/>
  <c r="N7" i="7"/>
  <c r="M8" i="7"/>
  <c r="N8" i="7" s="1"/>
  <c r="J8" i="7" s="1"/>
  <c r="M34" i="7"/>
  <c r="N34" i="7" s="1"/>
  <c r="J34" i="7" s="1"/>
  <c r="N33" i="7"/>
  <c r="K82" i="7"/>
  <c r="M77" i="7"/>
  <c r="N77" i="7" s="1"/>
  <c r="J77" i="7" s="1"/>
  <c r="M69" i="7"/>
  <c r="N63" i="7"/>
  <c r="K62" i="7"/>
  <c r="N58" i="7"/>
  <c r="M56" i="7"/>
  <c r="M51" i="7"/>
  <c r="N51" i="7" s="1"/>
  <c r="M83" i="7"/>
  <c r="N83" i="7" s="1"/>
  <c r="M79" i="7"/>
  <c r="N79" i="7" s="1"/>
  <c r="J79" i="7" s="1"/>
  <c r="M74" i="7"/>
  <c r="M67" i="7"/>
  <c r="M62" i="7"/>
  <c r="N62" i="7" s="1"/>
  <c r="M59" i="7"/>
  <c r="N59" i="7" s="1"/>
  <c r="M52" i="7"/>
  <c r="M72" i="7"/>
  <c r="M65" i="7"/>
  <c r="N50" i="7"/>
  <c r="M82" i="7"/>
  <c r="N82" i="7" s="1"/>
  <c r="J82" i="7" s="1"/>
  <c r="M80" i="7"/>
  <c r="N78" i="7"/>
  <c r="N76" i="7"/>
  <c r="M64" i="7"/>
  <c r="N64" i="7" s="1"/>
  <c r="J64" i="7" s="1"/>
  <c r="M61" i="7"/>
  <c r="N61" i="7" s="1"/>
  <c r="J61" i="7" s="1"/>
  <c r="L82" i="7"/>
  <c r="M54" i="7"/>
  <c r="N60" i="7"/>
  <c r="K58" i="7"/>
  <c r="N85" i="7"/>
  <c r="N87" i="7"/>
  <c r="M6" i="6"/>
  <c r="N6" i="6" s="1"/>
  <c r="J6" i="6" s="1"/>
  <c r="N25" i="7"/>
  <c r="M26" i="7"/>
  <c r="N26" i="7" s="1"/>
  <c r="J26" i="7" s="1"/>
  <c r="N86" i="7"/>
  <c r="N22" i="7"/>
  <c r="M23" i="7"/>
  <c r="N23" i="7" s="1"/>
  <c r="J23" i="7" s="1"/>
  <c r="N27" i="7"/>
  <c r="M28" i="7"/>
  <c r="N28" i="7" s="1"/>
  <c r="J28" i="7" s="1"/>
  <c r="N7" i="6"/>
  <c r="M8" i="6"/>
  <c r="N8" i="6" s="1"/>
  <c r="J8" i="6" s="1"/>
  <c r="M34" i="6"/>
  <c r="N34" i="6" s="1"/>
  <c r="J34" i="6" s="1"/>
  <c r="N33" i="6"/>
  <c r="K82" i="6"/>
  <c r="M77" i="6"/>
  <c r="N77" i="6" s="1"/>
  <c r="J77" i="6" s="1"/>
  <c r="M69" i="6"/>
  <c r="N63" i="6"/>
  <c r="K62" i="6"/>
  <c r="N58" i="6"/>
  <c r="M56" i="6"/>
  <c r="M51" i="6"/>
  <c r="N51" i="6" s="1"/>
  <c r="M83" i="6"/>
  <c r="N83" i="6" s="1"/>
  <c r="M79" i="6"/>
  <c r="N79" i="6" s="1"/>
  <c r="M74" i="6"/>
  <c r="M67" i="6"/>
  <c r="M62" i="6"/>
  <c r="N62" i="6" s="1"/>
  <c r="M59" i="6"/>
  <c r="N59" i="6" s="1"/>
  <c r="M52" i="6"/>
  <c r="M80" i="6"/>
  <c r="N60" i="6"/>
  <c r="M72" i="6"/>
  <c r="M65" i="6"/>
  <c r="N50" i="6"/>
  <c r="M82" i="6"/>
  <c r="N82" i="6" s="1"/>
  <c r="J82" i="6" s="1"/>
  <c r="N78" i="6"/>
  <c r="M61" i="6"/>
  <c r="N61" i="6" s="1"/>
  <c r="J61" i="6" s="1"/>
  <c r="M54" i="6"/>
  <c r="L82" i="6"/>
  <c r="M64" i="6"/>
  <c r="N64" i="6" s="1"/>
  <c r="K58" i="6"/>
  <c r="N76" i="6"/>
  <c r="N85" i="6"/>
  <c r="N22" i="6"/>
  <c r="M23" i="6"/>
  <c r="N23" i="6" s="1"/>
  <c r="J23" i="6" s="1"/>
  <c r="N27" i="6"/>
  <c r="M28" i="6"/>
  <c r="N28" i="6" s="1"/>
  <c r="J28" i="6" s="1"/>
  <c r="N87" i="6"/>
  <c r="N84" i="6"/>
  <c r="N20" i="6"/>
  <c r="J20" i="6" s="1"/>
  <c r="M21" i="6"/>
  <c r="N21" i="6" s="1"/>
  <c r="J21" i="6" s="1"/>
  <c r="L35" i="5"/>
  <c r="M32" i="5"/>
  <c r="N32" i="5" s="1"/>
  <c r="M30" i="5"/>
  <c r="N30" i="5" s="1"/>
  <c r="J30" i="5" s="1"/>
  <c r="M25" i="5"/>
  <c r="M22" i="5"/>
  <c r="M17" i="5"/>
  <c r="N17" i="5" s="1"/>
  <c r="M15" i="5"/>
  <c r="N15" i="5" s="1"/>
  <c r="K35" i="5"/>
  <c r="N31" i="5"/>
  <c r="M18" i="5"/>
  <c r="N13" i="5"/>
  <c r="N11" i="5"/>
  <c r="M7" i="5"/>
  <c r="I50" i="5"/>
  <c r="N29" i="5"/>
  <c r="M20" i="5"/>
  <c r="N16" i="5"/>
  <c r="K11" i="5"/>
  <c r="M5" i="5"/>
  <c r="N3" i="5"/>
  <c r="M35" i="5"/>
  <c r="N35" i="5" s="1"/>
  <c r="J35" i="5" s="1"/>
  <c r="N86" i="5"/>
  <c r="M4" i="5"/>
  <c r="N4" i="5" s="1"/>
  <c r="J4" i="5" s="1"/>
  <c r="M12" i="5"/>
  <c r="N12" i="5" s="1"/>
  <c r="J12" i="5" s="1"/>
  <c r="N37" i="5"/>
  <c r="M9" i="5"/>
  <c r="K15" i="5"/>
  <c r="M27" i="5"/>
  <c r="M33" i="5"/>
  <c r="M85" i="5"/>
  <c r="N85" i="5" s="1"/>
  <c r="M84" i="5"/>
  <c r="M40" i="5"/>
  <c r="N40" i="5" s="1"/>
  <c r="M87" i="5"/>
  <c r="M39" i="5"/>
  <c r="N39" i="5" s="1"/>
  <c r="M38" i="5"/>
  <c r="N38" i="5" s="1"/>
  <c r="M14" i="5"/>
  <c r="N14" i="5" s="1"/>
  <c r="J14" i="5" s="1"/>
  <c r="M36" i="5"/>
  <c r="N36" i="5" s="1"/>
  <c r="N84" i="5" l="1"/>
  <c r="M24" i="5"/>
  <c r="N24" i="5" s="1"/>
  <c r="M53" i="7"/>
  <c r="N53" i="7" s="1"/>
  <c r="J53" i="7" s="1"/>
  <c r="N52" i="7"/>
  <c r="M75" i="7"/>
  <c r="N75" i="7" s="1"/>
  <c r="J75" i="7" s="1"/>
  <c r="N74" i="7"/>
  <c r="M57" i="7"/>
  <c r="N57" i="7" s="1"/>
  <c r="N56" i="7"/>
  <c r="M70" i="7"/>
  <c r="N70" i="7" s="1"/>
  <c r="J70" i="7" s="1"/>
  <c r="N69" i="7"/>
  <c r="N54" i="7"/>
  <c r="M55" i="7"/>
  <c r="N55" i="7" s="1"/>
  <c r="J55" i="7" s="1"/>
  <c r="M71" i="7"/>
  <c r="N71" i="7" s="1"/>
  <c r="J71" i="7" s="1"/>
  <c r="N65" i="7"/>
  <c r="M66" i="7"/>
  <c r="N66" i="7" s="1"/>
  <c r="J66" i="7" s="1"/>
  <c r="N80" i="7"/>
  <c r="M81" i="7"/>
  <c r="N81" i="7" s="1"/>
  <c r="N72" i="7"/>
  <c r="M73" i="7"/>
  <c r="N73" i="7" s="1"/>
  <c r="J73" i="7" s="1"/>
  <c r="M68" i="7"/>
  <c r="N68" i="7" s="1"/>
  <c r="J68" i="7" s="1"/>
  <c r="N67" i="7"/>
  <c r="N87" i="5"/>
  <c r="N72" i="6"/>
  <c r="M73" i="6"/>
  <c r="N73" i="6" s="1"/>
  <c r="J73" i="6" s="1"/>
  <c r="M71" i="6"/>
  <c r="N71" i="6" s="1"/>
  <c r="J71" i="6" s="1"/>
  <c r="M55" i="6"/>
  <c r="N55" i="6" s="1"/>
  <c r="J55" i="6" s="1"/>
  <c r="N54" i="6"/>
  <c r="M81" i="6"/>
  <c r="N81" i="6" s="1"/>
  <c r="N80" i="6"/>
  <c r="M68" i="6"/>
  <c r="N68" i="6" s="1"/>
  <c r="J68" i="6" s="1"/>
  <c r="N67" i="6"/>
  <c r="J67" i="6" s="1"/>
  <c r="N65" i="6"/>
  <c r="M66" i="6"/>
  <c r="N66" i="6" s="1"/>
  <c r="J66" i="6" s="1"/>
  <c r="M53" i="6"/>
  <c r="N53" i="6" s="1"/>
  <c r="J53" i="6" s="1"/>
  <c r="N52" i="6"/>
  <c r="M75" i="6"/>
  <c r="N75" i="6" s="1"/>
  <c r="J75" i="6" s="1"/>
  <c r="N74" i="6"/>
  <c r="M57" i="6"/>
  <c r="N57" i="6" s="1"/>
  <c r="J57" i="6" s="1"/>
  <c r="N56" i="6"/>
  <c r="M70" i="6"/>
  <c r="N70" i="6" s="1"/>
  <c r="J70" i="6" s="1"/>
  <c r="N69" i="6"/>
  <c r="N9" i="5"/>
  <c r="M10" i="5"/>
  <c r="N10" i="5" s="1"/>
  <c r="J10" i="5" s="1"/>
  <c r="N5" i="5"/>
  <c r="M6" i="5"/>
  <c r="N6" i="5" s="1"/>
  <c r="J6" i="5" s="1"/>
  <c r="N25" i="5"/>
  <c r="M26" i="5"/>
  <c r="N26" i="5" s="1"/>
  <c r="J26" i="5" s="1"/>
  <c r="M34" i="5"/>
  <c r="N34" i="5" s="1"/>
  <c r="J34" i="5" s="1"/>
  <c r="N33" i="5"/>
  <c r="N78" i="5"/>
  <c r="M72" i="5"/>
  <c r="M64" i="5"/>
  <c r="N64" i="5" s="1"/>
  <c r="M59" i="5"/>
  <c r="N59" i="5" s="1"/>
  <c r="K58" i="5"/>
  <c r="M82" i="5"/>
  <c r="N82" i="5" s="1"/>
  <c r="J82" i="5" s="1"/>
  <c r="N63" i="5"/>
  <c r="N58" i="5"/>
  <c r="M54" i="5"/>
  <c r="L82" i="5"/>
  <c r="M79" i="5"/>
  <c r="N79" i="5" s="1"/>
  <c r="J79" i="5" s="1"/>
  <c r="N76" i="5"/>
  <c r="M69" i="5"/>
  <c r="M61" i="5"/>
  <c r="N61" i="5" s="1"/>
  <c r="J61" i="5" s="1"/>
  <c r="M52" i="5"/>
  <c r="M83" i="5"/>
  <c r="N83" i="5" s="1"/>
  <c r="K82" i="5"/>
  <c r="M77" i="5"/>
  <c r="N77" i="5" s="1"/>
  <c r="J77" i="5" s="1"/>
  <c r="M74" i="5"/>
  <c r="M67" i="5"/>
  <c r="M62" i="5"/>
  <c r="N62" i="5" s="1"/>
  <c r="M51" i="5"/>
  <c r="N51" i="5" s="1"/>
  <c r="M80" i="5"/>
  <c r="M65" i="5"/>
  <c r="N50" i="5"/>
  <c r="N60" i="5"/>
  <c r="M56" i="5"/>
  <c r="K62" i="5"/>
  <c r="N18" i="5"/>
  <c r="M19" i="5"/>
  <c r="N19" i="5" s="1"/>
  <c r="J19" i="5" s="1"/>
  <c r="M28" i="5"/>
  <c r="N28" i="5" s="1"/>
  <c r="J28" i="5" s="1"/>
  <c r="N27" i="5"/>
  <c r="N20" i="5"/>
  <c r="J20" i="5" s="1"/>
  <c r="M21" i="5"/>
  <c r="N21" i="5" s="1"/>
  <c r="J21" i="5" s="1"/>
  <c r="M8" i="5"/>
  <c r="N8" i="5" s="1"/>
  <c r="J8" i="5" s="1"/>
  <c r="N7" i="5"/>
  <c r="N22" i="5"/>
  <c r="M23" i="5"/>
  <c r="N23" i="5" s="1"/>
  <c r="J23" i="5" s="1"/>
  <c r="J17" i="7" l="1"/>
  <c r="J24" i="7"/>
  <c r="J64" i="6"/>
  <c r="J57" i="7"/>
  <c r="J83" i="7"/>
  <c r="J67" i="7"/>
  <c r="J79" i="6"/>
  <c r="J30" i="6"/>
  <c r="J17" i="6"/>
  <c r="J83" i="6"/>
  <c r="J7" i="7"/>
  <c r="J38" i="6"/>
  <c r="J80" i="7"/>
  <c r="J13" i="7"/>
  <c r="J18" i="7"/>
  <c r="J50" i="7"/>
  <c r="J85" i="7"/>
  <c r="J11" i="7"/>
  <c r="J69" i="7"/>
  <c r="J74" i="7"/>
  <c r="J60" i="7"/>
  <c r="J39" i="7"/>
  <c r="J63" i="7"/>
  <c r="J87" i="7"/>
  <c r="J65" i="7"/>
  <c r="J37" i="7"/>
  <c r="J76" i="7"/>
  <c r="J36" i="7"/>
  <c r="J84" i="7"/>
  <c r="J31" i="7"/>
  <c r="J29" i="7"/>
  <c r="J51" i="7"/>
  <c r="J72" i="7"/>
  <c r="J16" i="7"/>
  <c r="J78" i="7"/>
  <c r="J86" i="7"/>
  <c r="J58" i="7"/>
  <c r="J25" i="7"/>
  <c r="J9" i="7"/>
  <c r="J56" i="7"/>
  <c r="J52" i="7"/>
  <c r="J40" i="7"/>
  <c r="J3" i="7"/>
  <c r="J5" i="7"/>
  <c r="J81" i="7"/>
  <c r="J62" i="7"/>
  <c r="J38" i="7"/>
  <c r="J27" i="7"/>
  <c r="J59" i="7"/>
  <c r="J54" i="7"/>
  <c r="J15" i="7"/>
  <c r="J33" i="7"/>
  <c r="J22" i="7"/>
  <c r="J56" i="6"/>
  <c r="J52" i="6"/>
  <c r="J13" i="6"/>
  <c r="J3" i="6"/>
  <c r="J80" i="6"/>
  <c r="J40" i="6"/>
  <c r="J33" i="6"/>
  <c r="J62" i="6"/>
  <c r="J81" i="6"/>
  <c r="J87" i="6"/>
  <c r="J69" i="6"/>
  <c r="J74" i="6"/>
  <c r="J22" i="6"/>
  <c r="J9" i="6"/>
  <c r="J59" i="6"/>
  <c r="J15" i="6"/>
  <c r="J50" i="6"/>
  <c r="J85" i="6"/>
  <c r="J25" i="6"/>
  <c r="J11" i="6"/>
  <c r="J72" i="6"/>
  <c r="J5" i="6"/>
  <c r="J86" i="6"/>
  <c r="J63" i="6"/>
  <c r="J36" i="6"/>
  <c r="J58" i="6"/>
  <c r="J29" i="6"/>
  <c r="J84" i="6"/>
  <c r="J39" i="6"/>
  <c r="J51" i="6"/>
  <c r="J76" i="6"/>
  <c r="J27" i="6"/>
  <c r="J65" i="6"/>
  <c r="J16" i="6"/>
  <c r="J31" i="6"/>
  <c r="J78" i="6"/>
  <c r="J7" i="6"/>
  <c r="J54" i="6"/>
  <c r="J18" i="6"/>
  <c r="J60" i="6"/>
  <c r="J37" i="6"/>
  <c r="N74" i="5"/>
  <c r="M75" i="5"/>
  <c r="N75" i="5" s="1"/>
  <c r="J75" i="5" s="1"/>
  <c r="N52" i="5"/>
  <c r="J32" i="5" s="1"/>
  <c r="M53" i="5"/>
  <c r="N53" i="5" s="1"/>
  <c r="J53" i="5" s="1"/>
  <c r="M73" i="5"/>
  <c r="N73" i="5" s="1"/>
  <c r="J73" i="5" s="1"/>
  <c r="N72" i="5"/>
  <c r="N65" i="5"/>
  <c r="M66" i="5"/>
  <c r="N66" i="5" s="1"/>
  <c r="J66" i="5" s="1"/>
  <c r="N67" i="5"/>
  <c r="M68" i="5"/>
  <c r="N68" i="5" s="1"/>
  <c r="J68" i="5" s="1"/>
  <c r="N69" i="5"/>
  <c r="M70" i="5"/>
  <c r="N70" i="5" s="1"/>
  <c r="J70" i="5" s="1"/>
  <c r="M55" i="5"/>
  <c r="N55" i="5" s="1"/>
  <c r="J55" i="5" s="1"/>
  <c r="N54" i="5"/>
  <c r="N56" i="5"/>
  <c r="M57" i="5"/>
  <c r="N57" i="5" s="1"/>
  <c r="M81" i="5"/>
  <c r="N81" i="5" s="1"/>
  <c r="N80" i="5"/>
  <c r="M71" i="5"/>
  <c r="N71" i="5" s="1"/>
  <c r="D3" i="7" l="1"/>
  <c r="D3" i="6"/>
  <c r="J81" i="5"/>
  <c r="J51" i="5"/>
  <c r="J59" i="5"/>
  <c r="J86" i="5"/>
  <c r="J29" i="5"/>
  <c r="J64" i="5"/>
  <c r="J71" i="5"/>
  <c r="J16" i="5"/>
  <c r="J56" i="5"/>
  <c r="J84" i="5"/>
  <c r="J40" i="5"/>
  <c r="J74" i="5"/>
  <c r="J5" i="5"/>
  <c r="J58" i="5"/>
  <c r="J80" i="5"/>
  <c r="J17" i="5"/>
  <c r="J63" i="5"/>
  <c r="J67" i="5"/>
  <c r="J3" i="5"/>
  <c r="J15" i="5"/>
  <c r="J62" i="5"/>
  <c r="J60" i="5"/>
  <c r="J25" i="5"/>
  <c r="J76" i="5"/>
  <c r="J27" i="5"/>
  <c r="J9" i="5"/>
  <c r="J7" i="5"/>
  <c r="J33" i="5"/>
  <c r="J50" i="5"/>
  <c r="J11" i="5"/>
  <c r="J52" i="5"/>
  <c r="J22" i="5"/>
  <c r="J54" i="5"/>
  <c r="J85" i="5"/>
  <c r="J24" i="5"/>
  <c r="J37" i="5"/>
  <c r="J39" i="5"/>
  <c r="J87" i="5"/>
  <c r="J83" i="5"/>
  <c r="J57" i="5"/>
  <c r="J31" i="5"/>
  <c r="J78" i="5"/>
  <c r="J69" i="5"/>
  <c r="J65" i="5"/>
  <c r="J38" i="5"/>
  <c r="J72" i="5"/>
  <c r="J18" i="5"/>
  <c r="J36" i="5"/>
  <c r="J13" i="5"/>
  <c r="F3" i="7" l="1"/>
  <c r="A109" i="4" s="1"/>
  <c r="E3" i="7"/>
  <c r="B109" i="4" s="1"/>
  <c r="D4" i="7"/>
  <c r="D4" i="6"/>
  <c r="F3" i="6"/>
  <c r="E3" i="6"/>
  <c r="D3" i="5"/>
  <c r="B59" i="4" l="1"/>
  <c r="A59" i="4"/>
  <c r="F4" i="7"/>
  <c r="A110" i="4" s="1"/>
  <c r="E4" i="7"/>
  <c r="B110" i="4" s="1"/>
  <c r="D5" i="7"/>
  <c r="F4" i="6"/>
  <c r="E4" i="6"/>
  <c r="D5" i="6"/>
  <c r="D4" i="5"/>
  <c r="F3" i="5"/>
  <c r="E3" i="5"/>
  <c r="A60" i="4" l="1"/>
  <c r="B60" i="4"/>
  <c r="A9" i="4"/>
  <c r="B9" i="4"/>
  <c r="C15" i="2" s="1"/>
  <c r="D6" i="7"/>
  <c r="F5" i="7"/>
  <c r="A111" i="4" s="1"/>
  <c r="E5" i="7"/>
  <c r="B111" i="4" s="1"/>
  <c r="D6" i="6"/>
  <c r="F5" i="6"/>
  <c r="E5" i="6"/>
  <c r="D5" i="5"/>
  <c r="F4" i="5"/>
  <c r="E4" i="5"/>
  <c r="A61" i="4" l="1"/>
  <c r="B61" i="4"/>
  <c r="B10" i="4"/>
  <c r="A10" i="4"/>
  <c r="D7" i="7"/>
  <c r="F6" i="7"/>
  <c r="A112" i="4" s="1"/>
  <c r="E6" i="7"/>
  <c r="B112" i="4" s="1"/>
  <c r="D7" i="6"/>
  <c r="F6" i="6"/>
  <c r="E6" i="6"/>
  <c r="E5" i="5"/>
  <c r="F5" i="5"/>
  <c r="D6" i="5"/>
  <c r="B62" i="4" l="1"/>
  <c r="A62" i="4"/>
  <c r="B11" i="4"/>
  <c r="A11" i="4"/>
  <c r="E7" i="7"/>
  <c r="B113" i="4" s="1"/>
  <c r="D8" i="7"/>
  <c r="F7" i="7"/>
  <c r="A113" i="4" s="1"/>
  <c r="E7" i="6"/>
  <c r="F7" i="6"/>
  <c r="D8" i="6"/>
  <c r="D7" i="5"/>
  <c r="F6" i="5"/>
  <c r="E6" i="5"/>
  <c r="A63" i="4" l="1"/>
  <c r="B63" i="4"/>
  <c r="A12" i="4"/>
  <c r="B12" i="4"/>
  <c r="F8" i="7"/>
  <c r="A114" i="4" s="1"/>
  <c r="D9" i="7"/>
  <c r="E8" i="7"/>
  <c r="B114" i="4" s="1"/>
  <c r="F8" i="6"/>
  <c r="D9" i="6"/>
  <c r="E8" i="6"/>
  <c r="F7" i="5"/>
  <c r="E7" i="5"/>
  <c r="D8" i="5"/>
  <c r="A64" i="4" l="1"/>
  <c r="B64" i="4"/>
  <c r="B13" i="4"/>
  <c r="A13" i="4"/>
  <c r="D10" i="7"/>
  <c r="F9" i="7"/>
  <c r="A115" i="4" s="1"/>
  <c r="E9" i="7"/>
  <c r="B115" i="4" s="1"/>
  <c r="D10" i="6"/>
  <c r="F9" i="6"/>
  <c r="E9" i="6"/>
  <c r="F8" i="5"/>
  <c r="E8" i="5"/>
  <c r="D9" i="5"/>
  <c r="B65" i="4" l="1"/>
  <c r="A65" i="4"/>
  <c r="A14" i="4"/>
  <c r="B14" i="4"/>
  <c r="E10" i="7"/>
  <c r="B116" i="4" s="1"/>
  <c r="D11" i="7"/>
  <c r="F10" i="7"/>
  <c r="A116" i="4" s="1"/>
  <c r="E10" i="6"/>
  <c r="D11" i="6"/>
  <c r="F10" i="6"/>
  <c r="D10" i="5"/>
  <c r="F9" i="5"/>
  <c r="E9" i="5"/>
  <c r="A66" i="4" l="1"/>
  <c r="B66" i="4"/>
  <c r="A15" i="4"/>
  <c r="B15" i="4"/>
  <c r="F11" i="7"/>
  <c r="A117" i="4" s="1"/>
  <c r="D12" i="7"/>
  <c r="E11" i="7"/>
  <c r="B117" i="4" s="1"/>
  <c r="F11" i="6"/>
  <c r="D12" i="6"/>
  <c r="E11" i="6"/>
  <c r="D11" i="5"/>
  <c r="E10" i="5"/>
  <c r="F10" i="5"/>
  <c r="A67" i="4" l="1"/>
  <c r="B67" i="4"/>
  <c r="B16" i="4"/>
  <c r="A16" i="4"/>
  <c r="E12" i="7"/>
  <c r="B118" i="4" s="1"/>
  <c r="D13" i="7"/>
  <c r="F12" i="7"/>
  <c r="A118" i="4" s="1"/>
  <c r="E12" i="6"/>
  <c r="D13" i="6"/>
  <c r="F12" i="6"/>
  <c r="E11" i="5"/>
  <c r="D12" i="5"/>
  <c r="F11" i="5"/>
  <c r="A68" i="4" l="1"/>
  <c r="B68" i="4"/>
  <c r="B17" i="4"/>
  <c r="A17" i="4"/>
  <c r="F13" i="7"/>
  <c r="A119" i="4" s="1"/>
  <c r="D14" i="7"/>
  <c r="E13" i="7"/>
  <c r="B119" i="4" s="1"/>
  <c r="F13" i="6"/>
  <c r="D14" i="6"/>
  <c r="E13" i="6"/>
  <c r="D13" i="5"/>
  <c r="F12" i="5"/>
  <c r="E12" i="5"/>
  <c r="A69" i="4" l="1"/>
  <c r="B69" i="4"/>
  <c r="A18" i="4"/>
  <c r="B18" i="4"/>
  <c r="E14" i="7"/>
  <c r="B120" i="4" s="1"/>
  <c r="F14" i="7"/>
  <c r="A120" i="4" s="1"/>
  <c r="D15" i="7"/>
  <c r="E14" i="6"/>
  <c r="D15" i="6"/>
  <c r="F14" i="6"/>
  <c r="D14" i="5"/>
  <c r="F13" i="5"/>
  <c r="E13" i="5"/>
  <c r="B70" i="4" l="1"/>
  <c r="A70" i="4"/>
  <c r="A19" i="4"/>
  <c r="B19" i="4"/>
  <c r="F15" i="7"/>
  <c r="A121" i="4" s="1"/>
  <c r="E15" i="7"/>
  <c r="B121" i="4" s="1"/>
  <c r="D16" i="7"/>
  <c r="F15" i="6"/>
  <c r="D16" i="6"/>
  <c r="E15" i="6"/>
  <c r="D15" i="5"/>
  <c r="F14" i="5"/>
  <c r="E14" i="5"/>
  <c r="A71" i="4" l="1"/>
  <c r="B71" i="4"/>
  <c r="A20" i="4"/>
  <c r="B20" i="4"/>
  <c r="F16" i="7"/>
  <c r="A122" i="4" s="1"/>
  <c r="E16" i="7"/>
  <c r="B122" i="4" s="1"/>
  <c r="D17" i="7"/>
  <c r="F16" i="6"/>
  <c r="E16" i="6"/>
  <c r="D17" i="6"/>
  <c r="E15" i="5"/>
  <c r="D16" i="5"/>
  <c r="F15" i="5"/>
  <c r="B72" i="4" l="1"/>
  <c r="A72" i="4"/>
  <c r="B21" i="4"/>
  <c r="A21" i="4"/>
  <c r="F17" i="7"/>
  <c r="A123" i="4" s="1"/>
  <c r="D18" i="7"/>
  <c r="E17" i="7"/>
  <c r="B123" i="4" s="1"/>
  <c r="F17" i="6"/>
  <c r="D18" i="6"/>
  <c r="E17" i="6"/>
  <c r="F16" i="5"/>
  <c r="D17" i="5"/>
  <c r="E16" i="5"/>
  <c r="B73" i="4" l="1"/>
  <c r="A73" i="4"/>
  <c r="A22" i="4"/>
  <c r="B22" i="4"/>
  <c r="D19" i="7"/>
  <c r="E18" i="7"/>
  <c r="B124" i="4" s="1"/>
  <c r="F18" i="7"/>
  <c r="A124" i="4" s="1"/>
  <c r="D19" i="6"/>
  <c r="E18" i="6"/>
  <c r="F18" i="6"/>
  <c r="E17" i="5"/>
  <c r="F17" i="5"/>
  <c r="D18" i="5"/>
  <c r="A74" i="4" l="1"/>
  <c r="B74" i="4"/>
  <c r="B23" i="4"/>
  <c r="A23" i="4"/>
  <c r="E19" i="7"/>
  <c r="B125" i="4" s="1"/>
  <c r="D20" i="7"/>
  <c r="F19" i="7"/>
  <c r="A125" i="4" s="1"/>
  <c r="E19" i="6"/>
  <c r="D20" i="6"/>
  <c r="F19" i="6"/>
  <c r="D19" i="5"/>
  <c r="F18" i="5"/>
  <c r="E18" i="5"/>
  <c r="A75" i="4" l="1"/>
  <c r="B75" i="4"/>
  <c r="A24" i="4"/>
  <c r="B24" i="4"/>
  <c r="D21" i="7"/>
  <c r="F20" i="7"/>
  <c r="A126" i="4" s="1"/>
  <c r="E20" i="7"/>
  <c r="B126" i="4" s="1"/>
  <c r="D21" i="6"/>
  <c r="F20" i="6"/>
  <c r="E20" i="6"/>
  <c r="D20" i="5"/>
  <c r="F19" i="5"/>
  <c r="E19" i="5"/>
  <c r="B76" i="4" l="1"/>
  <c r="A76" i="4"/>
  <c r="A25" i="4"/>
  <c r="B25" i="4"/>
  <c r="D22" i="7"/>
  <c r="F21" i="7"/>
  <c r="A127" i="4" s="1"/>
  <c r="E21" i="7"/>
  <c r="B127" i="4" s="1"/>
  <c r="D22" i="6"/>
  <c r="F21" i="6"/>
  <c r="E21" i="6"/>
  <c r="E20" i="5"/>
  <c r="D21" i="5"/>
  <c r="F20" i="5"/>
  <c r="A77" i="4" l="1"/>
  <c r="B77" i="4"/>
  <c r="B26" i="4"/>
  <c r="A26" i="4"/>
  <c r="E22" i="7"/>
  <c r="B128" i="4" s="1"/>
  <c r="D23" i="7"/>
  <c r="F22" i="7"/>
  <c r="A128" i="4" s="1"/>
  <c r="E22" i="6"/>
  <c r="D23" i="6"/>
  <c r="F22" i="6"/>
  <c r="D22" i="5"/>
  <c r="F21" i="5"/>
  <c r="E21" i="5"/>
  <c r="B78" i="4" l="1"/>
  <c r="A78" i="4"/>
  <c r="A27" i="4"/>
  <c r="B27" i="4"/>
  <c r="D24" i="7"/>
  <c r="E23" i="7"/>
  <c r="B129" i="4" s="1"/>
  <c r="F23" i="7"/>
  <c r="A129" i="4" s="1"/>
  <c r="D24" i="6"/>
  <c r="E23" i="6"/>
  <c r="F23" i="6"/>
  <c r="F22" i="5"/>
  <c r="D23" i="5"/>
  <c r="E22" i="5"/>
  <c r="B79" i="4" l="1"/>
  <c r="A79" i="4"/>
  <c r="A28" i="4"/>
  <c r="B28" i="4"/>
  <c r="D25" i="7"/>
  <c r="F24" i="7"/>
  <c r="A130" i="4" s="1"/>
  <c r="E24" i="7"/>
  <c r="B130" i="4" s="1"/>
  <c r="D25" i="6"/>
  <c r="F24" i="6"/>
  <c r="E24" i="6"/>
  <c r="F23" i="5"/>
  <c r="D24" i="5"/>
  <c r="E23" i="5"/>
  <c r="B80" i="4" l="1"/>
  <c r="A80" i="4"/>
  <c r="A29" i="4"/>
  <c r="B29" i="4"/>
  <c r="E25" i="7"/>
  <c r="B131" i="4" s="1"/>
  <c r="F25" i="7"/>
  <c r="A131" i="4" s="1"/>
  <c r="D26" i="7"/>
  <c r="E25" i="6"/>
  <c r="F25" i="6"/>
  <c r="D26" i="6"/>
  <c r="D25" i="5"/>
  <c r="E24" i="5"/>
  <c r="F24" i="5"/>
  <c r="B81" i="4" l="1"/>
  <c r="A81" i="4"/>
  <c r="B30" i="4"/>
  <c r="A30" i="4"/>
  <c r="D27" i="7"/>
  <c r="E26" i="7"/>
  <c r="B132" i="4" s="1"/>
  <c r="F26" i="7"/>
  <c r="A132" i="4" s="1"/>
  <c r="D27" i="6"/>
  <c r="E26" i="6"/>
  <c r="F26" i="6"/>
  <c r="E25" i="5"/>
  <c r="D26" i="5"/>
  <c r="F25" i="5"/>
  <c r="A82" i="4" l="1"/>
  <c r="B82" i="4"/>
  <c r="B31" i="4"/>
  <c r="A31" i="4"/>
  <c r="F27" i="7"/>
  <c r="A133" i="4" s="1"/>
  <c r="E27" i="7"/>
  <c r="B133" i="4" s="1"/>
  <c r="D28" i="7"/>
  <c r="D28" i="6"/>
  <c r="F27" i="6"/>
  <c r="E27" i="6"/>
  <c r="F26" i="5"/>
  <c r="E26" i="5"/>
  <c r="D27" i="5"/>
  <c r="B83" i="4" l="1"/>
  <c r="A83" i="4"/>
  <c r="B32" i="4"/>
  <c r="A32" i="4"/>
  <c r="F28" i="7"/>
  <c r="A134" i="4" s="1"/>
  <c r="E28" i="7"/>
  <c r="B134" i="4" s="1"/>
  <c r="D29" i="7"/>
  <c r="F28" i="6"/>
  <c r="E28" i="6"/>
  <c r="D29" i="6"/>
  <c r="F27" i="5"/>
  <c r="D28" i="5"/>
  <c r="E27" i="5"/>
  <c r="A84" i="4" l="1"/>
  <c r="B84" i="4"/>
  <c r="A33" i="4"/>
  <c r="B33" i="4"/>
  <c r="F29" i="7"/>
  <c r="A135" i="4" s="1"/>
  <c r="E29" i="7"/>
  <c r="B135" i="4" s="1"/>
  <c r="D30" i="7"/>
  <c r="F29" i="6"/>
  <c r="E29" i="6"/>
  <c r="D30" i="6"/>
  <c r="E28" i="5"/>
  <c r="D29" i="5"/>
  <c r="F28" i="5"/>
  <c r="A85" i="4" l="1"/>
  <c r="B85" i="4"/>
  <c r="B34" i="4"/>
  <c r="A34" i="4"/>
  <c r="F30" i="7"/>
  <c r="A136" i="4" s="1"/>
  <c r="D31" i="7"/>
  <c r="E30" i="7"/>
  <c r="B136" i="4" s="1"/>
  <c r="F30" i="6"/>
  <c r="D31" i="6"/>
  <c r="E30" i="6"/>
  <c r="F29" i="5"/>
  <c r="D30" i="5"/>
  <c r="E29" i="5"/>
  <c r="L6" i="2"/>
  <c r="M6" i="2" s="1"/>
  <c r="D11" i="2"/>
  <c r="B86" i="4" l="1"/>
  <c r="A86" i="4"/>
  <c r="A35" i="4"/>
  <c r="B35" i="4"/>
  <c r="E31" i="7"/>
  <c r="B137" i="4" s="1"/>
  <c r="D32" i="7"/>
  <c r="F31" i="7"/>
  <c r="A137" i="4" s="1"/>
  <c r="E31" i="6"/>
  <c r="D32" i="6"/>
  <c r="F31" i="6"/>
  <c r="E30" i="5"/>
  <c r="D31" i="5"/>
  <c r="F30" i="5"/>
  <c r="F6" i="2"/>
  <c r="J6" i="2" s="1"/>
  <c r="M7" i="2"/>
  <c r="A87" i="4" l="1"/>
  <c r="B87" i="4"/>
  <c r="B36" i="4"/>
  <c r="A36" i="4"/>
  <c r="F32" i="7"/>
  <c r="A138" i="4" s="1"/>
  <c r="D33" i="7"/>
  <c r="E32" i="7"/>
  <c r="B138" i="4" s="1"/>
  <c r="F32" i="6"/>
  <c r="D33" i="6"/>
  <c r="E32" i="6"/>
  <c r="F31" i="5"/>
  <c r="D32" i="5"/>
  <c r="E31" i="5"/>
  <c r="I6" i="2"/>
  <c r="F7" i="2"/>
  <c r="J7" i="2" s="1"/>
  <c r="M8" i="2"/>
  <c r="B88" i="4" l="1"/>
  <c r="A88" i="4"/>
  <c r="A37" i="4"/>
  <c r="B37" i="4"/>
  <c r="D34" i="7"/>
  <c r="F33" i="7"/>
  <c r="A139" i="4" s="1"/>
  <c r="E33" i="7"/>
  <c r="B139" i="4" s="1"/>
  <c r="E33" i="6"/>
  <c r="D34" i="6"/>
  <c r="F33" i="6"/>
  <c r="E32" i="5"/>
  <c r="F32" i="5"/>
  <c r="D33" i="5"/>
  <c r="I7" i="2"/>
  <c r="M9" i="2"/>
  <c r="F8" i="2"/>
  <c r="I8" i="2" s="1"/>
  <c r="B89" i="4" l="1"/>
  <c r="A89" i="4"/>
  <c r="A38" i="4"/>
  <c r="B38" i="4"/>
  <c r="E34" i="7"/>
  <c r="B140" i="4" s="1"/>
  <c r="D35" i="7"/>
  <c r="F34" i="7"/>
  <c r="A140" i="4" s="1"/>
  <c r="E34" i="6"/>
  <c r="D35" i="6"/>
  <c r="F34" i="6"/>
  <c r="D34" i="5"/>
  <c r="F33" i="5"/>
  <c r="E33" i="5"/>
  <c r="F9" i="2"/>
  <c r="I9" i="2" s="1"/>
  <c r="J8" i="2"/>
  <c r="M10" i="2"/>
  <c r="A90" i="4" l="1"/>
  <c r="B90" i="4"/>
  <c r="A39" i="4"/>
  <c r="B39" i="4"/>
  <c r="F35" i="7"/>
  <c r="A141" i="4" s="1"/>
  <c r="D36" i="7"/>
  <c r="E35" i="7"/>
  <c r="B141" i="4" s="1"/>
  <c r="F35" i="6"/>
  <c r="D36" i="6"/>
  <c r="E35" i="6"/>
  <c r="F34" i="5"/>
  <c r="E34" i="5"/>
  <c r="D35" i="5"/>
  <c r="M11" i="2"/>
  <c r="F10" i="2"/>
  <c r="I10" i="2" s="1"/>
  <c r="J9" i="2"/>
  <c r="A91" i="4" l="1"/>
  <c r="B91" i="4"/>
  <c r="B40" i="4"/>
  <c r="A40" i="4"/>
  <c r="D37" i="7"/>
  <c r="F36" i="7"/>
  <c r="A142" i="4" s="1"/>
  <c r="E36" i="7"/>
  <c r="B142" i="4" s="1"/>
  <c r="D37" i="6"/>
  <c r="F36" i="6"/>
  <c r="E36" i="6"/>
  <c r="E35" i="5"/>
  <c r="D36" i="5"/>
  <c r="F35" i="5"/>
  <c r="F11" i="2"/>
  <c r="I11" i="2" s="1"/>
  <c r="J10" i="2"/>
  <c r="M12" i="2"/>
  <c r="A92" i="4" l="1"/>
  <c r="B92" i="4"/>
  <c r="B41" i="4"/>
  <c r="A41" i="4"/>
  <c r="D38" i="7"/>
  <c r="F37" i="7"/>
  <c r="A143" i="4" s="1"/>
  <c r="E37" i="7"/>
  <c r="B143" i="4" s="1"/>
  <c r="F37" i="6"/>
  <c r="E37" i="6"/>
  <c r="D38" i="6"/>
  <c r="E36" i="5"/>
  <c r="F36" i="5"/>
  <c r="D37" i="5"/>
  <c r="M13" i="2"/>
  <c r="F12" i="2"/>
  <c r="I12" i="2" s="1"/>
  <c r="J11" i="2"/>
  <c r="B93" i="4" l="1"/>
  <c r="A93" i="4"/>
  <c r="A42" i="4"/>
  <c r="B42" i="4"/>
  <c r="D39" i="7"/>
  <c r="F38" i="7"/>
  <c r="A144" i="4" s="1"/>
  <c r="E38" i="7"/>
  <c r="B144" i="4" s="1"/>
  <c r="D39" i="6"/>
  <c r="F38" i="6"/>
  <c r="E38" i="6"/>
  <c r="D38" i="5"/>
  <c r="E37" i="5"/>
  <c r="F37" i="5"/>
  <c r="F13" i="2"/>
  <c r="I13" i="2" s="1"/>
  <c r="J12" i="2"/>
  <c r="M14" i="2"/>
  <c r="B94" i="4" l="1"/>
  <c r="A94" i="4"/>
  <c r="B43" i="4"/>
  <c r="A43" i="4"/>
  <c r="F39" i="7"/>
  <c r="A145" i="4" s="1"/>
  <c r="D40" i="7"/>
  <c r="E39" i="7"/>
  <c r="B145" i="4" s="1"/>
  <c r="F39" i="6"/>
  <c r="E39" i="6"/>
  <c r="D40" i="6"/>
  <c r="E38" i="5"/>
  <c r="D39" i="5"/>
  <c r="F38" i="5"/>
  <c r="M15" i="2"/>
  <c r="F14" i="2"/>
  <c r="I14" i="2" s="1"/>
  <c r="J13" i="2"/>
  <c r="B95" i="4" l="1"/>
  <c r="A95" i="4"/>
  <c r="B44" i="4"/>
  <c r="A44" i="4"/>
  <c r="D41" i="7"/>
  <c r="F40" i="7"/>
  <c r="A146" i="4" s="1"/>
  <c r="E40" i="7"/>
  <c r="B146" i="4" s="1"/>
  <c r="D41" i="6"/>
  <c r="F40" i="6"/>
  <c r="E40" i="6"/>
  <c r="D40" i="5"/>
  <c r="F39" i="5"/>
  <c r="E39" i="5"/>
  <c r="F15" i="2"/>
  <c r="I15" i="2" s="1"/>
  <c r="J14" i="2"/>
  <c r="M16" i="2"/>
  <c r="B96" i="4" l="1"/>
  <c r="A96" i="4"/>
  <c r="A45" i="4"/>
  <c r="B45" i="4"/>
  <c r="F41" i="7"/>
  <c r="A147" i="4" s="1"/>
  <c r="D42" i="7"/>
  <c r="E41" i="7"/>
  <c r="B147" i="4" s="1"/>
  <c r="F41" i="6"/>
  <c r="D42" i="6"/>
  <c r="E41" i="6"/>
  <c r="E40" i="5"/>
  <c r="F40" i="5"/>
  <c r="D41" i="5"/>
  <c r="M17" i="2"/>
  <c r="F16" i="2"/>
  <c r="I16" i="2" s="1"/>
  <c r="J15" i="2"/>
  <c r="B97" i="4" l="1"/>
  <c r="A97" i="4"/>
  <c r="A46" i="4"/>
  <c r="B46" i="4"/>
  <c r="E42" i="7"/>
  <c r="B148" i="4" s="1"/>
  <c r="D43" i="7"/>
  <c r="F42" i="7"/>
  <c r="A148" i="4" s="1"/>
  <c r="E42" i="6"/>
  <c r="D43" i="6"/>
  <c r="F42" i="6"/>
  <c r="F41" i="5"/>
  <c r="D42" i="5"/>
  <c r="E41" i="5"/>
  <c r="F17" i="2"/>
  <c r="I17" i="2" s="1"/>
  <c r="J16" i="2"/>
  <c r="M18" i="2"/>
  <c r="A98" i="4" l="1"/>
  <c r="B98" i="4"/>
  <c r="A47" i="4"/>
  <c r="B47" i="4"/>
  <c r="F43" i="7"/>
  <c r="A149" i="4" s="1"/>
  <c r="E43" i="7"/>
  <c r="B149" i="4" s="1"/>
  <c r="D44" i="7"/>
  <c r="F43" i="6"/>
  <c r="E43" i="6"/>
  <c r="D44" i="6"/>
  <c r="F42" i="5"/>
  <c r="D43" i="5"/>
  <c r="E42" i="5"/>
  <c r="M19" i="2"/>
  <c r="F18" i="2"/>
  <c r="I18" i="2" s="1"/>
  <c r="J17" i="2"/>
  <c r="A99" i="4" l="1"/>
  <c r="B99" i="4"/>
  <c r="A48" i="4"/>
  <c r="B48" i="4"/>
  <c r="D45" i="7"/>
  <c r="E44" i="7"/>
  <c r="B150" i="4" s="1"/>
  <c r="F44" i="7"/>
  <c r="A150" i="4" s="1"/>
  <c r="D45" i="6"/>
  <c r="E44" i="6"/>
  <c r="F44" i="6"/>
  <c r="D44" i="5"/>
  <c r="E43" i="5"/>
  <c r="F43" i="5"/>
  <c r="F19" i="2"/>
  <c r="I19" i="2" s="1"/>
  <c r="J18" i="2"/>
  <c r="M20" i="2"/>
  <c r="A100" i="4" l="1"/>
  <c r="B100" i="4"/>
  <c r="B49" i="4"/>
  <c r="A49" i="4"/>
  <c r="F45" i="7"/>
  <c r="A151" i="4" s="1"/>
  <c r="D46" i="7"/>
  <c r="E45" i="7"/>
  <c r="B151" i="4" s="1"/>
  <c r="F45" i="6"/>
  <c r="D46" i="6"/>
  <c r="E45" i="6"/>
  <c r="D45" i="5"/>
  <c r="E44" i="5"/>
  <c r="F44" i="5"/>
  <c r="M21" i="2"/>
  <c r="F20" i="2"/>
  <c r="I20" i="2" s="1"/>
  <c r="J19" i="2"/>
  <c r="B101" i="4" l="1"/>
  <c r="A101" i="4"/>
  <c r="B50" i="4"/>
  <c r="A50" i="4"/>
  <c r="E46" i="7"/>
  <c r="B152" i="4" s="1"/>
  <c r="D47" i="7"/>
  <c r="F46" i="7"/>
  <c r="A152" i="4" s="1"/>
  <c r="E46" i="6"/>
  <c r="D47" i="6"/>
  <c r="F46" i="6"/>
  <c r="F45" i="5"/>
  <c r="D46" i="5"/>
  <c r="E45" i="5"/>
  <c r="F21" i="2"/>
  <c r="J21" i="2" s="1"/>
  <c r="J20" i="2"/>
  <c r="A102" i="4" l="1"/>
  <c r="B102" i="4"/>
  <c r="A51" i="4"/>
  <c r="B51" i="4"/>
  <c r="F47" i="7"/>
  <c r="A153" i="4" s="1"/>
  <c r="E47" i="7"/>
  <c r="B153" i="4" s="1"/>
  <c r="D48" i="7"/>
  <c r="F47" i="6"/>
  <c r="E47" i="6"/>
  <c r="D48" i="6"/>
  <c r="F46" i="5"/>
  <c r="E46" i="5"/>
  <c r="D47" i="5"/>
  <c r="I21" i="2"/>
  <c r="B103" i="4" l="1"/>
  <c r="A103" i="4"/>
  <c r="B52" i="4"/>
  <c r="A52" i="4"/>
  <c r="D49" i="7"/>
  <c r="E48" i="7"/>
  <c r="B154" i="4" s="1"/>
  <c r="F48" i="7"/>
  <c r="A154" i="4" s="1"/>
  <c r="D49" i="6"/>
  <c r="E48" i="6"/>
  <c r="F48" i="6"/>
  <c r="D48" i="5"/>
  <c r="E47" i="5"/>
  <c r="F47" i="5"/>
  <c r="A104" i="4" l="1"/>
  <c r="B104" i="4"/>
  <c r="B53" i="4"/>
  <c r="A53" i="4"/>
  <c r="F49" i="7"/>
  <c r="A155" i="4" s="1"/>
  <c r="D50" i="7"/>
  <c r="E49" i="7"/>
  <c r="B155" i="4" s="1"/>
  <c r="F49" i="6"/>
  <c r="D50" i="6"/>
  <c r="E49" i="6"/>
  <c r="F48" i="5"/>
  <c r="E48" i="5"/>
  <c r="D49" i="5"/>
  <c r="B105" i="4" l="1"/>
  <c r="A105" i="4"/>
  <c r="B54" i="4"/>
  <c r="A54" i="4"/>
  <c r="D51" i="7"/>
  <c r="E50" i="7"/>
  <c r="B156" i="4" s="1"/>
  <c r="F50" i="7"/>
  <c r="A156" i="4" s="1"/>
  <c r="D51" i="6"/>
  <c r="E50" i="6"/>
  <c r="F50" i="6"/>
  <c r="F49" i="5"/>
  <c r="E49" i="5"/>
  <c r="D50" i="5"/>
  <c r="B106" i="4" l="1"/>
  <c r="A106" i="4"/>
  <c r="B55" i="4"/>
  <c r="A55" i="4"/>
  <c r="E51" i="7"/>
  <c r="B157" i="4" s="1"/>
  <c r="F51" i="7"/>
  <c r="A157" i="4" s="1"/>
  <c r="D52" i="7"/>
  <c r="E51" i="6"/>
  <c r="D52" i="6"/>
  <c r="F51" i="6"/>
  <c r="D51" i="5"/>
  <c r="F50" i="5"/>
  <c r="E50" i="5"/>
  <c r="B107" i="4" l="1"/>
  <c r="A107" i="4"/>
  <c r="A56" i="4"/>
  <c r="B56" i="4"/>
  <c r="F52" i="7"/>
  <c r="A158" i="4" s="1"/>
  <c r="E52" i="7"/>
  <c r="B158" i="4" s="1"/>
  <c r="F52" i="6"/>
  <c r="E52" i="6"/>
  <c r="D52" i="5"/>
  <c r="F51" i="5"/>
  <c r="E51" i="5"/>
  <c r="B108" i="4" l="1"/>
  <c r="A108" i="4"/>
  <c r="B57" i="4"/>
  <c r="A57" i="4"/>
  <c r="E52" i="5"/>
  <c r="F52" i="5"/>
  <c r="A58" i="4" l="1"/>
  <c r="B58" i="4"/>
  <c r="H17" i="2" s="1"/>
  <c r="H15" i="2" l="1"/>
  <c r="H6" i="2"/>
  <c r="H18" i="2"/>
  <c r="H13" i="2"/>
  <c r="H12" i="2"/>
  <c r="D12" i="2"/>
  <c r="H10" i="2"/>
  <c r="H21" i="2"/>
  <c r="H16" i="2"/>
  <c r="H14" i="2"/>
  <c r="H9" i="2"/>
  <c r="H7" i="2"/>
  <c r="H19" i="2"/>
  <c r="H20" i="2"/>
  <c r="H11" i="2"/>
  <c r="H8" i="2"/>
  <c r="C16" i="2"/>
</calcChain>
</file>

<file path=xl/comments1.xml><?xml version="1.0" encoding="utf-8"?>
<comments xmlns="http://schemas.openxmlformats.org/spreadsheetml/2006/main">
  <authors>
    <author>新妻和哉</author>
  </authors>
  <commentList>
    <comment ref="L6" authorId="0" shapeId="0">
      <text>
        <r>
          <rPr>
            <sz val="9"/>
            <color indexed="81"/>
            <rFont val="ＭＳ Ｐゴシック"/>
            <family val="3"/>
            <charset val="128"/>
          </rPr>
          <t>病休開始月</t>
        </r>
      </text>
    </comment>
    <comment ref="M6" authorId="0" shapeId="0">
      <text>
        <r>
          <rPr>
            <sz val="9"/>
            <color indexed="81"/>
            <rFont val="ＭＳ Ｐゴシック"/>
            <family val="3"/>
            <charset val="128"/>
          </rPr>
          <t>昇給内申月</t>
        </r>
      </text>
    </comment>
  </commentList>
</comments>
</file>

<file path=xl/sharedStrings.xml><?xml version="1.0" encoding="utf-8"?>
<sst xmlns="http://schemas.openxmlformats.org/spreadsheetml/2006/main" count="350" uniqueCount="61">
  <si>
    <t>実日数</t>
    <rPh sb="0" eb="1">
      <t>ジツ</t>
    </rPh>
    <rPh sb="1" eb="2">
      <t>ニチ</t>
    </rPh>
    <rPh sb="2" eb="3">
      <t>スウ</t>
    </rPh>
    <phoneticPr fontId="1"/>
  </si>
  <si>
    <t>職員氏名</t>
    <rPh sb="0" eb="2">
      <t>ショクイン</t>
    </rPh>
    <rPh sb="2" eb="4">
      <t>シメイ</t>
    </rPh>
    <phoneticPr fontId="1"/>
  </si>
  <si>
    <t>職名</t>
    <rPh sb="0" eb="2">
      <t>ショクメイ</t>
    </rPh>
    <phoneticPr fontId="1"/>
  </si>
  <si>
    <t>職名コード</t>
    <rPh sb="0" eb="2">
      <t>ショクメイ</t>
    </rPh>
    <phoneticPr fontId="1"/>
  </si>
  <si>
    <t>病休等の区分</t>
    <rPh sb="0" eb="1">
      <t>ビョウ</t>
    </rPh>
    <rPh sb="1" eb="2">
      <t>キュウ</t>
    </rPh>
    <rPh sb="2" eb="3">
      <t>トウ</t>
    </rPh>
    <rPh sb="4" eb="6">
      <t>クブン</t>
    </rPh>
    <phoneticPr fontId="1"/>
  </si>
  <si>
    <t>期間</t>
    <rPh sb="0" eb="2">
      <t>キカン</t>
    </rPh>
    <phoneticPr fontId="1"/>
  </si>
  <si>
    <t>自</t>
    <rPh sb="0" eb="1">
      <t>ジ</t>
    </rPh>
    <phoneticPr fontId="1"/>
  </si>
  <si>
    <t>至</t>
    <rPh sb="0" eb="1">
      <t>イタ</t>
    </rPh>
    <phoneticPr fontId="1"/>
  </si>
  <si>
    <t>延べ日数</t>
    <rPh sb="0" eb="1">
      <t>ノ</t>
    </rPh>
    <rPh sb="2" eb="3">
      <t>ニチ</t>
    </rPh>
    <rPh sb="3" eb="4">
      <t>スウ</t>
    </rPh>
    <phoneticPr fontId="1"/>
  </si>
  <si>
    <t>昇給内申日</t>
    <rPh sb="0" eb="2">
      <t>ショウキュウ</t>
    </rPh>
    <rPh sb="2" eb="4">
      <t>ナイシン</t>
    </rPh>
    <rPh sb="4" eb="5">
      <t>ビ</t>
    </rPh>
    <phoneticPr fontId="1"/>
  </si>
  <si>
    <t>昇給期間</t>
    <rPh sb="0" eb="2">
      <t>ショウキュウ</t>
    </rPh>
    <rPh sb="2" eb="4">
      <t>キカン</t>
    </rPh>
    <phoneticPr fontId="1"/>
  </si>
  <si>
    <t>昇給昇格内申時における「病休者等の調べ」実日数等早見表</t>
    <rPh sb="0" eb="2">
      <t>ショウキュウ</t>
    </rPh>
    <rPh sb="2" eb="4">
      <t>ショウカク</t>
    </rPh>
    <rPh sb="4" eb="6">
      <t>ナイシン</t>
    </rPh>
    <rPh sb="6" eb="7">
      <t>ジ</t>
    </rPh>
    <rPh sb="12" eb="13">
      <t>ビョウ</t>
    </rPh>
    <rPh sb="13" eb="14">
      <t>キュウ</t>
    </rPh>
    <rPh sb="14" eb="15">
      <t>シャ</t>
    </rPh>
    <rPh sb="15" eb="16">
      <t>トウ</t>
    </rPh>
    <rPh sb="17" eb="18">
      <t>シラ</t>
    </rPh>
    <rPh sb="20" eb="21">
      <t>ジツ</t>
    </rPh>
    <rPh sb="21" eb="22">
      <t>ニチ</t>
    </rPh>
    <rPh sb="22" eb="23">
      <t>スウ</t>
    </rPh>
    <rPh sb="23" eb="24">
      <t>トウ</t>
    </rPh>
    <rPh sb="24" eb="27">
      <t>ハヤミヒョウ</t>
    </rPh>
    <phoneticPr fontId="1"/>
  </si>
  <si>
    <t>祝日名称</t>
    <rPh sb="0" eb="2">
      <t>シュクジツ</t>
    </rPh>
    <rPh sb="2" eb="4">
      <t>メイショウ</t>
    </rPh>
    <phoneticPr fontId="1"/>
  </si>
  <si>
    <t>年月日</t>
    <rPh sb="0" eb="3">
      <t>ネンガッピ</t>
    </rPh>
    <phoneticPr fontId="1"/>
  </si>
  <si>
    <t>アドレス</t>
    <phoneticPr fontId="1"/>
  </si>
  <si>
    <t>祝日登録諸注意</t>
    <rPh sb="0" eb="2">
      <t>シュクジツ</t>
    </rPh>
    <rPh sb="2" eb="4">
      <t>トウロク</t>
    </rPh>
    <rPh sb="4" eb="5">
      <t>ショ</t>
    </rPh>
    <rPh sb="5" eb="7">
      <t>チュウイ</t>
    </rPh>
    <phoneticPr fontId="1"/>
  </si>
  <si>
    <t>祝日表</t>
    <rPh sb="0" eb="2">
      <t>シュクジツ</t>
    </rPh>
    <rPh sb="2" eb="3">
      <t>ヒョウ</t>
    </rPh>
    <phoneticPr fontId="1"/>
  </si>
  <si>
    <t>元日</t>
  </si>
  <si>
    <t>成人の日</t>
  </si>
  <si>
    <t>建国記念の日</t>
  </si>
  <si>
    <t>春分の日</t>
  </si>
  <si>
    <t>憲法記念日</t>
  </si>
  <si>
    <t>海の日</t>
  </si>
  <si>
    <t>敬老の日</t>
  </si>
  <si>
    <t>秋分の日</t>
  </si>
  <si>
    <t>体育の日</t>
  </si>
  <si>
    <t>文化の日</t>
  </si>
  <si>
    <t>勤労感謝の日</t>
  </si>
  <si>
    <t>天皇誕生日</t>
  </si>
  <si>
    <t>登録してある祝日は次の期間です</t>
    <rPh sb="0" eb="2">
      <t>トウロク</t>
    </rPh>
    <rPh sb="6" eb="8">
      <t>シュクジツ</t>
    </rPh>
    <rPh sb="9" eb="10">
      <t>ツギ</t>
    </rPh>
    <rPh sb="11" eb="13">
      <t>キカン</t>
    </rPh>
    <phoneticPr fontId="1"/>
  </si>
  <si>
    <t>・このシートには使用する年度以降の祝日（振替休日・条例による休日）を登録します。</t>
    <rPh sb="8" eb="10">
      <t>シヨウ</t>
    </rPh>
    <rPh sb="12" eb="14">
      <t>ネンド</t>
    </rPh>
    <rPh sb="14" eb="16">
      <t>イコウ</t>
    </rPh>
    <rPh sb="17" eb="19">
      <t>シュクジツ</t>
    </rPh>
    <rPh sb="20" eb="21">
      <t>フ</t>
    </rPh>
    <rPh sb="21" eb="22">
      <t>カ</t>
    </rPh>
    <rPh sb="22" eb="24">
      <t>キュウジツ</t>
    </rPh>
    <rPh sb="25" eb="27">
      <t>ジョウレイ</t>
    </rPh>
    <rPh sb="30" eb="32">
      <t>キュウジツ</t>
    </rPh>
    <rPh sb="34" eb="36">
      <t>トウロク</t>
    </rPh>
    <phoneticPr fontId="1"/>
  </si>
  <si>
    <t>・祝日は，内閣府のWebサイトの「国民の休日」から最新の情報を入手することができます。</t>
    <rPh sb="1" eb="3">
      <t>シュクジツ</t>
    </rPh>
    <rPh sb="5" eb="8">
      <t>ナイカクフ</t>
    </rPh>
    <rPh sb="17" eb="19">
      <t>コクミン</t>
    </rPh>
    <rPh sb="20" eb="22">
      <t>キュウジツ</t>
    </rPh>
    <rPh sb="25" eb="27">
      <t>サイシン</t>
    </rPh>
    <rPh sb="28" eb="30">
      <t>ジョウホウ</t>
    </rPh>
    <rPh sb="31" eb="33">
      <t>ニュウシュ</t>
    </rPh>
    <phoneticPr fontId="1"/>
  </si>
  <si>
    <t xml:space="preserve"> ※ 上記以外の祝日は実日数計算に反映
    されませんので，ご注意ください。</t>
    <rPh sb="3" eb="5">
      <t>ジョウキ</t>
    </rPh>
    <rPh sb="5" eb="7">
      <t>イガイ</t>
    </rPh>
    <rPh sb="8" eb="10">
      <t>シュクジツ</t>
    </rPh>
    <rPh sb="11" eb="12">
      <t>ジツ</t>
    </rPh>
    <rPh sb="12" eb="13">
      <t>ニチ</t>
    </rPh>
    <rPh sb="13" eb="14">
      <t>スウ</t>
    </rPh>
    <rPh sb="14" eb="16">
      <t>ケイサン</t>
    </rPh>
    <rPh sb="17" eb="19">
      <t>ハンエイ</t>
    </rPh>
    <rPh sb="33" eb="35">
      <t>チュウイ</t>
    </rPh>
    <phoneticPr fontId="1"/>
  </si>
  <si>
    <t>昇給内申月の算出</t>
    <rPh sb="0" eb="2">
      <t>ショウキュウ</t>
    </rPh>
    <rPh sb="2" eb="4">
      <t>ナイシン</t>
    </rPh>
    <rPh sb="4" eb="5">
      <t>ツキ</t>
    </rPh>
    <rPh sb="6" eb="8">
      <t>サンシュツ</t>
    </rPh>
    <phoneticPr fontId="1"/>
  </si>
  <si>
    <t>職員番号</t>
    <rPh sb="0" eb="2">
      <t>ショクイン</t>
    </rPh>
    <rPh sb="2" eb="4">
      <t>バンゴウ</t>
    </rPh>
    <phoneticPr fontId="1"/>
  </si>
  <si>
    <t>http://www8.cao.go.jp/chosei/shukujitsu/gaiyou.html</t>
    <phoneticPr fontId="1"/>
  </si>
  <si>
    <t>こどもの日</t>
  </si>
  <si>
    <t>No.</t>
    <phoneticPr fontId="1"/>
  </si>
  <si>
    <t>祝日名</t>
  </si>
  <si>
    <t>月</t>
    <phoneticPr fontId="1"/>
  </si>
  <si>
    <t>日</t>
    <phoneticPr fontId="1"/>
  </si>
  <si>
    <t>振替休日</t>
    <phoneticPr fontId="1"/>
  </si>
  <si>
    <t>振替休日</t>
    <phoneticPr fontId="1"/>
  </si>
  <si>
    <t>年</t>
    <rPh sb="0" eb="1">
      <t>ネン</t>
    </rPh>
    <phoneticPr fontId="1"/>
  </si>
  <si>
    <t>年末年始の休日扱い</t>
    <phoneticPr fontId="1"/>
  </si>
  <si>
    <t>12/29-1/3</t>
  </si>
  <si>
    <t>扱い日なし</t>
    <rPh sb="0" eb="1">
      <t>アツカ</t>
    </rPh>
    <rPh sb="2" eb="3">
      <t>ビ</t>
    </rPh>
    <phoneticPr fontId="1"/>
  </si>
  <si>
    <t>12/29-1/3</t>
    <phoneticPr fontId="1"/>
  </si>
  <si>
    <t>12/31-1/3</t>
    <phoneticPr fontId="1"/>
  </si>
  <si>
    <t>振替休日</t>
    <phoneticPr fontId="1"/>
  </si>
  <si>
    <t>山の日</t>
    <rPh sb="0" eb="1">
      <t>ヤマ</t>
    </rPh>
    <phoneticPr fontId="1"/>
  </si>
  <si>
    <t>国民の休日</t>
    <phoneticPr fontId="1"/>
  </si>
  <si>
    <t>年始休み</t>
    <rPh sb="0" eb="2">
      <t>ネンシ</t>
    </rPh>
    <rPh sb="2" eb="3">
      <t>ヤス</t>
    </rPh>
    <phoneticPr fontId="1"/>
  </si>
  <si>
    <t>年末休み</t>
    <rPh sb="0" eb="2">
      <t>ネンマツ</t>
    </rPh>
    <rPh sb="2" eb="3">
      <t>ヤス</t>
    </rPh>
    <phoneticPr fontId="1"/>
  </si>
  <si>
    <t>創立記念日（予備欄）</t>
    <rPh sb="6" eb="8">
      <t>ヨビ</t>
    </rPh>
    <rPh sb="8" eb="9">
      <t>ラン</t>
    </rPh>
    <phoneticPr fontId="1"/>
  </si>
  <si>
    <t>（予備欄）</t>
    <rPh sb="1" eb="3">
      <t>ヨビ</t>
    </rPh>
    <rPh sb="3" eb="4">
      <t>ラン</t>
    </rPh>
    <phoneticPr fontId="1"/>
  </si>
  <si>
    <t>作者のブログ</t>
    <rPh sb="0" eb="2">
      <t>サクシャ</t>
    </rPh>
    <phoneticPr fontId="1"/>
  </si>
  <si>
    <t>柔らかエクセル</t>
    <rPh sb="0" eb="1">
      <t>ヤワ</t>
    </rPh>
    <phoneticPr fontId="1"/>
  </si>
  <si>
    <t>総務で使えるエクセル残業計算</t>
    <phoneticPr fontId="1"/>
  </si>
  <si>
    <t>http://zangyoukeisan.cocolog-nifty.com/blog/</t>
    <phoneticPr fontId="1"/>
  </si>
  <si>
    <t>http://yawaraka-excel.cocolog-nifty.com/blog/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</si>
</sst>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0"/>
  </numFmts>
  <fonts count="1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1"/>
      <name val="ＭＳ Ｐゴシック"/>
      <family val="3"/>
      <charset val="128"/>
    </font>
    <font>
      <u/>
      <sz val="11"/>
      <color indexed="12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sz val="10"/>
      <name val="ＭＳ ゴシック"/>
      <family val="3"/>
      <charset val="128"/>
    </font>
    <font>
      <sz val="9"/>
      <color indexed="81"/>
      <name val="ＭＳ Ｐゴシック"/>
      <family val="3"/>
      <charset val="128"/>
    </font>
    <font>
      <sz val="11"/>
      <color indexed="18"/>
      <name val="ＭＳ Ｐゴシック"/>
      <family val="3"/>
      <charset val="128"/>
    </font>
    <font>
      <sz val="11"/>
      <color indexed="22"/>
      <name val="ＭＳ Ｐゴシック"/>
      <family val="3"/>
      <charset val="128"/>
    </font>
    <font>
      <sz val="12"/>
      <name val="ＭＳ Ｐゴシック"/>
      <family val="3"/>
      <charset val="128"/>
    </font>
  </fonts>
  <fills count="9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1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</borders>
  <cellStyleXfs count="2">
    <xf numFmtId="0" fontId="0" fillId="0" borderId="0"/>
    <xf numFmtId="0" fontId="4" fillId="0" borderId="0" applyNumberFormat="0" applyFill="0" applyBorder="0" applyAlignment="0" applyProtection="0">
      <alignment vertical="top"/>
      <protection locked="0"/>
    </xf>
  </cellStyleXfs>
  <cellXfs count="81">
    <xf numFmtId="0" fontId="0" fillId="0" borderId="0" xfId="0"/>
    <xf numFmtId="0" fontId="0" fillId="0" borderId="1" xfId="0" applyBorder="1"/>
    <xf numFmtId="0" fontId="0" fillId="2" borderId="1" xfId="0" applyFill="1" applyBorder="1" applyAlignment="1">
      <alignment horizontal="center"/>
    </xf>
    <xf numFmtId="14" fontId="0" fillId="0" borderId="1" xfId="0" applyNumberFormat="1" applyFill="1" applyBorder="1"/>
    <xf numFmtId="0" fontId="0" fillId="0" borderId="0" xfId="0" applyAlignment="1">
      <alignment horizontal="center"/>
    </xf>
    <xf numFmtId="14" fontId="0" fillId="0" borderId="1" xfId="0" applyNumberFormat="1" applyBorder="1"/>
    <xf numFmtId="0" fontId="3" fillId="0" borderId="1" xfId="0" applyFont="1" applyFill="1" applyBorder="1" applyAlignment="1" applyProtection="1">
      <alignment horizontal="center" vertical="center"/>
      <protection locked="0"/>
    </xf>
    <xf numFmtId="176" fontId="3" fillId="0" borderId="1" xfId="0" applyNumberFormat="1" applyFont="1" applyFill="1" applyBorder="1" applyAlignment="1" applyProtection="1">
      <alignment horizontal="center" vertical="center"/>
      <protection locked="0"/>
    </xf>
    <xf numFmtId="0" fontId="3" fillId="0" borderId="2" xfId="0" applyFont="1" applyFill="1" applyBorder="1" applyAlignment="1" applyProtection="1">
      <alignment horizontal="center" vertical="center"/>
      <protection locked="0"/>
    </xf>
    <xf numFmtId="58" fontId="3" fillId="0" borderId="1" xfId="0" applyNumberFormat="1" applyFont="1" applyFill="1" applyBorder="1" applyAlignment="1" applyProtection="1">
      <alignment horizontal="center" vertical="center"/>
      <protection locked="0"/>
    </xf>
    <xf numFmtId="0" fontId="6" fillId="0" borderId="0" xfId="0" applyFont="1" applyFill="1" applyAlignment="1" applyProtection="1">
      <alignment vertical="center"/>
    </xf>
    <xf numFmtId="0" fontId="6" fillId="0" borderId="0" xfId="0" applyFont="1" applyFill="1" applyBorder="1" applyAlignment="1" applyProtection="1">
      <alignment vertical="center"/>
    </xf>
    <xf numFmtId="0" fontId="6" fillId="0" borderId="0" xfId="0" applyFont="1" applyFill="1" applyAlignment="1" applyProtection="1">
      <alignment horizontal="center" vertical="center"/>
    </xf>
    <xf numFmtId="0" fontId="3" fillId="0" borderId="1" xfId="0" applyFont="1" applyFill="1" applyBorder="1" applyAlignment="1" applyProtection="1">
      <alignment horizontal="center" vertical="center"/>
    </xf>
    <xf numFmtId="57" fontId="6" fillId="0" borderId="1" xfId="0" applyNumberFormat="1" applyFont="1" applyFill="1" applyBorder="1" applyAlignment="1" applyProtection="1">
      <alignment horizontal="center" vertical="center" shrinkToFit="1"/>
    </xf>
    <xf numFmtId="0" fontId="6" fillId="0" borderId="0" xfId="0" applyFont="1" applyFill="1" applyBorder="1" applyAlignment="1" applyProtection="1">
      <alignment horizontal="left" vertical="center"/>
    </xf>
    <xf numFmtId="0" fontId="3" fillId="0" borderId="0" xfId="0" applyFont="1" applyFill="1" applyBorder="1" applyAlignment="1" applyProtection="1">
      <alignment horizontal="center" vertical="center"/>
    </xf>
    <xf numFmtId="58" fontId="3" fillId="0" borderId="0" xfId="0" applyNumberFormat="1" applyFont="1" applyFill="1" applyBorder="1" applyAlignment="1" applyProtection="1">
      <alignment horizontal="center" vertical="center"/>
    </xf>
    <xf numFmtId="14" fontId="0" fillId="0" borderId="0" xfId="0" applyNumberFormat="1"/>
    <xf numFmtId="0" fontId="6" fillId="0" borderId="0" xfId="0" applyFont="1" applyFill="1" applyBorder="1" applyAlignment="1" applyProtection="1">
      <alignment vertical="top" wrapText="1"/>
    </xf>
    <xf numFmtId="0" fontId="6" fillId="0" borderId="8" xfId="0" applyFont="1" applyFill="1" applyBorder="1" applyAlignment="1" applyProtection="1">
      <alignment vertical="center"/>
    </xf>
    <xf numFmtId="0" fontId="6" fillId="0" borderId="9" xfId="0" applyFont="1" applyFill="1" applyBorder="1" applyAlignment="1" applyProtection="1">
      <alignment vertical="center"/>
    </xf>
    <xf numFmtId="0" fontId="6" fillId="0" borderId="10" xfId="0" applyFont="1" applyFill="1" applyBorder="1" applyAlignment="1" applyProtection="1">
      <alignment vertical="center"/>
    </xf>
    <xf numFmtId="0" fontId="6" fillId="0" borderId="11" xfId="0" applyFont="1" applyFill="1" applyBorder="1" applyAlignment="1" applyProtection="1">
      <alignment vertical="center"/>
    </xf>
    <xf numFmtId="0" fontId="6" fillId="0" borderId="12" xfId="0" applyFont="1" applyFill="1" applyBorder="1" applyAlignment="1" applyProtection="1">
      <alignment vertical="center"/>
    </xf>
    <xf numFmtId="0" fontId="6" fillId="0" borderId="13" xfId="0" applyFont="1" applyFill="1" applyBorder="1" applyAlignment="1" applyProtection="1">
      <alignment vertical="center"/>
    </xf>
    <xf numFmtId="0" fontId="3" fillId="4" borderId="1" xfId="0" applyFont="1" applyFill="1" applyBorder="1" applyAlignment="1" applyProtection="1">
      <alignment horizontal="center" vertical="center" wrapText="1" shrinkToFit="1"/>
    </xf>
    <xf numFmtId="0" fontId="3" fillId="5" borderId="1" xfId="0" applyFont="1" applyFill="1" applyBorder="1" applyAlignment="1" applyProtection="1">
      <alignment horizontal="center" vertical="center"/>
    </xf>
    <xf numFmtId="0" fontId="2" fillId="5" borderId="1" xfId="0" applyNumberFormat="1" applyFont="1" applyFill="1" applyBorder="1" applyAlignment="1" applyProtection="1">
      <alignment horizontal="center" vertical="center"/>
    </xf>
    <xf numFmtId="0" fontId="2" fillId="5" borderId="1" xfId="0" applyFont="1" applyFill="1" applyBorder="1" applyAlignment="1" applyProtection="1">
      <alignment horizontal="center" vertical="center"/>
    </xf>
    <xf numFmtId="0" fontId="3" fillId="6" borderId="1" xfId="0" applyFont="1" applyFill="1" applyBorder="1" applyAlignment="1" applyProtection="1">
      <alignment horizontal="center" vertical="center"/>
    </xf>
    <xf numFmtId="0" fontId="0" fillId="7" borderId="0" xfId="0" applyFill="1" applyAlignment="1">
      <alignment vertical="center"/>
    </xf>
    <xf numFmtId="0" fontId="0" fillId="0" borderId="0" xfId="0" applyAlignment="1">
      <alignment vertical="center"/>
    </xf>
    <xf numFmtId="0" fontId="0" fillId="3" borderId="14" xfId="0" applyFill="1" applyBorder="1" applyAlignment="1">
      <alignment horizontal="center" vertical="center"/>
    </xf>
    <xf numFmtId="0" fontId="0" fillId="3" borderId="15" xfId="0" applyFill="1" applyBorder="1" applyAlignment="1">
      <alignment horizontal="center" vertical="center"/>
    </xf>
    <xf numFmtId="0" fontId="0" fillId="3" borderId="16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17" xfId="0" applyFill="1" applyBorder="1" applyAlignment="1">
      <alignment vertical="center"/>
    </xf>
    <xf numFmtId="14" fontId="0" fillId="8" borderId="1" xfId="0" applyNumberFormat="1" applyFill="1" applyBorder="1" applyAlignment="1">
      <alignment vertical="center"/>
    </xf>
    <xf numFmtId="0" fontId="0" fillId="0" borderId="18" xfId="0" applyFill="1" applyBorder="1" applyAlignment="1">
      <alignment vertical="center"/>
    </xf>
    <xf numFmtId="0" fontId="0" fillId="0" borderId="4" xfId="0" applyNumberFormat="1" applyFill="1" applyBorder="1" applyAlignment="1">
      <alignment horizontal="center" vertical="center"/>
    </xf>
    <xf numFmtId="0" fontId="0" fillId="0" borderId="1" xfId="0" applyFill="1" applyBorder="1" applyAlignment="1">
      <alignment vertical="center"/>
    </xf>
    <xf numFmtId="14" fontId="0" fillId="0" borderId="1" xfId="0" applyNumberFormat="1" applyBorder="1" applyAlignment="1">
      <alignment vertical="center"/>
    </xf>
    <xf numFmtId="0" fontId="0" fillId="0" borderId="0" xfId="0" applyFill="1" applyAlignment="1">
      <alignment vertical="center"/>
    </xf>
    <xf numFmtId="0" fontId="0" fillId="0" borderId="1" xfId="0" applyFill="1" applyBorder="1" applyAlignment="1">
      <alignment horizontal="right" vertical="center"/>
    </xf>
    <xf numFmtId="0" fontId="0" fillId="8" borderId="19" xfId="0" applyFill="1" applyBorder="1" applyAlignment="1">
      <alignment horizontal="center" vertical="center"/>
    </xf>
    <xf numFmtId="0" fontId="10" fillId="8" borderId="19" xfId="0" applyFont="1" applyFill="1" applyBorder="1" applyAlignment="1">
      <alignment horizontal="center" vertical="center"/>
    </xf>
    <xf numFmtId="0" fontId="11" fillId="7" borderId="0" xfId="0" applyFont="1" applyFill="1" applyAlignment="1">
      <alignment horizontal="center" vertical="center"/>
    </xf>
    <xf numFmtId="0" fontId="11" fillId="7" borderId="0" xfId="0" applyFont="1" applyFill="1" applyAlignment="1">
      <alignment horizontal="left" vertical="center"/>
    </xf>
    <xf numFmtId="0" fontId="0" fillId="7" borderId="17" xfId="0" applyFill="1" applyBorder="1" applyAlignment="1">
      <alignment vertical="center"/>
    </xf>
    <xf numFmtId="0" fontId="0" fillId="7" borderId="18" xfId="0" applyFill="1" applyBorder="1" applyAlignment="1">
      <alignment vertical="center"/>
    </xf>
    <xf numFmtId="0" fontId="0" fillId="3" borderId="0" xfId="0" applyFill="1" applyBorder="1" applyAlignment="1">
      <alignment horizontal="center" vertical="center"/>
    </xf>
    <xf numFmtId="0" fontId="0" fillId="3" borderId="0" xfId="0" applyFill="1" applyAlignment="1">
      <alignment vertical="center"/>
    </xf>
    <xf numFmtId="58" fontId="3" fillId="0" borderId="4" xfId="0" applyNumberFormat="1" applyFont="1" applyFill="1" applyBorder="1" applyAlignment="1" applyProtection="1">
      <alignment horizontal="center" vertical="center"/>
    </xf>
    <xf numFmtId="58" fontId="3" fillId="0" borderId="5" xfId="0" applyNumberFormat="1" applyFont="1" applyFill="1" applyBorder="1" applyAlignment="1" applyProtection="1">
      <alignment horizontal="center" vertical="center"/>
    </xf>
    <xf numFmtId="0" fontId="3" fillId="6" borderId="1" xfId="0" applyFont="1" applyFill="1" applyBorder="1" applyAlignment="1" applyProtection="1">
      <alignment horizontal="center" vertical="center"/>
    </xf>
    <xf numFmtId="58" fontId="7" fillId="0" borderId="4" xfId="0" applyNumberFormat="1" applyFont="1" applyFill="1" applyBorder="1" applyAlignment="1" applyProtection="1">
      <alignment horizontal="center" vertical="center"/>
    </xf>
    <xf numFmtId="58" fontId="7" fillId="0" borderId="5" xfId="0" applyNumberFormat="1" applyFont="1" applyFill="1" applyBorder="1" applyAlignment="1" applyProtection="1">
      <alignment horizontal="center" vertical="center"/>
    </xf>
    <xf numFmtId="0" fontId="8" fillId="0" borderId="3" xfId="0" applyFont="1" applyFill="1" applyBorder="1" applyAlignment="1" applyProtection="1">
      <alignment horizontal="left" vertical="center" wrapText="1"/>
    </xf>
    <xf numFmtId="0" fontId="8" fillId="0" borderId="0" xfId="0" applyFont="1" applyFill="1" applyBorder="1" applyAlignment="1" applyProtection="1">
      <alignment horizontal="left" vertical="center" wrapText="1"/>
    </xf>
    <xf numFmtId="0" fontId="3" fillId="5" borderId="4" xfId="0" applyFont="1" applyFill="1" applyBorder="1" applyAlignment="1" applyProtection="1">
      <alignment horizontal="center" vertical="center"/>
    </xf>
    <xf numFmtId="0" fontId="3" fillId="5" borderId="5" xfId="0" applyFont="1" applyFill="1" applyBorder="1" applyAlignment="1" applyProtection="1">
      <alignment horizontal="center" vertical="center"/>
    </xf>
    <xf numFmtId="0" fontId="0" fillId="0" borderId="4" xfId="0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horizontal="center" vertical="center"/>
    </xf>
    <xf numFmtId="0" fontId="2" fillId="0" borderId="0" xfId="0" applyFont="1" applyFill="1" applyAlignment="1" applyProtection="1">
      <alignment horizontal="center" vertical="center"/>
    </xf>
    <xf numFmtId="0" fontId="3" fillId="4" borderId="1" xfId="0" applyFont="1" applyFill="1" applyBorder="1" applyAlignment="1" applyProtection="1">
      <alignment horizontal="center" vertical="center"/>
    </xf>
    <xf numFmtId="0" fontId="3" fillId="5" borderId="1" xfId="0" applyFont="1" applyFill="1" applyBorder="1" applyAlignment="1" applyProtection="1">
      <alignment horizontal="center" vertical="center"/>
    </xf>
    <xf numFmtId="0" fontId="3" fillId="4" borderId="1" xfId="0" applyFont="1" applyFill="1" applyBorder="1" applyAlignment="1" applyProtection="1">
      <alignment horizontal="center" vertical="center" wrapText="1"/>
    </xf>
    <xf numFmtId="58" fontId="3" fillId="0" borderId="1" xfId="0" applyNumberFormat="1" applyFont="1" applyFill="1" applyBorder="1" applyAlignment="1" applyProtection="1">
      <alignment horizontal="center" vertical="center"/>
    </xf>
    <xf numFmtId="0" fontId="3" fillId="5" borderId="2" xfId="0" applyFont="1" applyFill="1" applyBorder="1" applyAlignment="1" applyProtection="1">
      <alignment horizontal="center" vertical="center" wrapText="1"/>
    </xf>
    <xf numFmtId="0" fontId="3" fillId="5" borderId="6" xfId="0" applyFont="1" applyFill="1" applyBorder="1" applyAlignment="1" applyProtection="1">
      <alignment horizontal="center" vertical="center" wrapText="1"/>
    </xf>
    <xf numFmtId="0" fontId="0" fillId="3" borderId="4" xfId="0" applyFill="1" applyBorder="1" applyAlignment="1">
      <alignment horizontal="center"/>
    </xf>
    <xf numFmtId="0" fontId="0" fillId="3" borderId="5" xfId="0" applyFill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4" fillId="0" borderId="0" xfId="1" applyAlignment="1" applyProtection="1">
      <alignment horizontal="center"/>
    </xf>
    <xf numFmtId="0" fontId="4" fillId="3" borderId="0" xfId="1" applyFill="1" applyBorder="1" applyAlignment="1" applyProtection="1">
      <alignment vertical="center"/>
    </xf>
    <xf numFmtId="0" fontId="0" fillId="3" borderId="0" xfId="0" applyFill="1" applyBorder="1" applyAlignment="1">
      <alignment vertical="center"/>
    </xf>
    <xf numFmtId="0" fontId="0" fillId="7" borderId="0" xfId="0" applyFill="1" applyAlignment="1">
      <alignment horizontal="center" vertical="center"/>
    </xf>
    <xf numFmtId="0" fontId="0" fillId="7" borderId="20" xfId="0" applyFill="1" applyBorder="1" applyAlignment="1">
      <alignment horizontal="center" vertical="center"/>
    </xf>
    <xf numFmtId="0" fontId="12" fillId="3" borderId="0" xfId="0" applyFont="1" applyFill="1" applyBorder="1" applyAlignment="1">
      <alignment horizontal="right" vertical="center"/>
    </xf>
  </cellXfs>
  <cellStyles count="2">
    <cellStyle name="ハイパーリンク" xfId="1" builtinId="8"/>
    <cellStyle name="標準" xfId="0" builtinId="0"/>
  </cellStyles>
  <dxfs count="6">
    <dxf>
      <font>
        <condense val="0"/>
        <extend val="0"/>
        <color indexed="43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43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119062</xdr:colOff>
      <xdr:row>14</xdr:row>
      <xdr:rowOff>47625</xdr:rowOff>
    </xdr:from>
    <xdr:to>
      <xdr:col>2</xdr:col>
      <xdr:colOff>576262</xdr:colOff>
      <xdr:row>27</xdr:row>
      <xdr:rowOff>0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119062" y="2447925"/>
          <a:ext cx="1943100" cy="21812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marL="0" marR="0" lvl="0" indent="0" algn="l" defTabSz="914400" rtl="0" eaLnBrk="1" fontAlgn="auto" latinLnBrk="0" hangingPunct="1">
            <a:lnSpc>
              <a:spcPts val="13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ja-JP" altLang="en-US" sz="11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ＭＳ Ｐゴシック"/>
              <a:ea typeface="ＭＳ Ｐゴシック"/>
            </a:rPr>
            <a:t>１９５０年～２１００年に対応しています。</a:t>
          </a:r>
        </a:p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endParaRPr kumimoji="0" lang="en-US" altLang="ja-JP" sz="1100" b="0" i="0" u="none" strike="noStrike" kern="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ＭＳ Ｐゴシック"/>
            <a:ea typeface="ＭＳ Ｐゴシック"/>
          </a:endParaRPr>
        </a:p>
        <a:p>
          <a:pPr rtl="0"/>
          <a:r>
            <a:rPr lang="ja-JP" altLang="ja-JP" sz="1100" b="0" i="0" baseline="0">
              <a:effectLst/>
              <a:latin typeface="+mn-lt"/>
              <a:ea typeface="+mn-ea"/>
              <a:cs typeface="+mn-cs"/>
            </a:rPr>
            <a:t>２年分の祝日を表示します。</a:t>
          </a:r>
          <a:endParaRPr lang="ja-JP" altLang="ja-JP">
            <a:effectLst/>
          </a:endParaRPr>
        </a:p>
        <a:p>
          <a:pPr rtl="0"/>
          <a:r>
            <a:rPr lang="ja-JP" altLang="ja-JP" sz="1100" b="0" i="0" baseline="0">
              <a:effectLst/>
              <a:latin typeface="+mn-lt"/>
              <a:ea typeface="+mn-ea"/>
              <a:cs typeface="+mn-cs"/>
            </a:rPr>
            <a:t>４月始まり等、年またがりの</a:t>
          </a:r>
          <a:endParaRPr lang="ja-JP" altLang="ja-JP">
            <a:effectLst/>
          </a:endParaRPr>
        </a:p>
        <a:p>
          <a:pPr rtl="0"/>
          <a:r>
            <a:rPr lang="ja-JP" altLang="ja-JP" sz="1100" b="0" i="0" baseline="0">
              <a:effectLst/>
              <a:latin typeface="+mn-lt"/>
              <a:ea typeface="+mn-ea"/>
              <a:cs typeface="+mn-cs"/>
            </a:rPr>
            <a:t>カレンダーやスケジュール表</a:t>
          </a:r>
          <a:endParaRPr lang="ja-JP" altLang="ja-JP">
            <a:effectLst/>
          </a:endParaRPr>
        </a:p>
        <a:p>
          <a:pPr rtl="0"/>
          <a:r>
            <a:rPr lang="ja-JP" altLang="ja-JP" sz="1100" b="0" i="0" baseline="0">
              <a:effectLst/>
              <a:latin typeface="+mn-lt"/>
              <a:ea typeface="+mn-ea"/>
              <a:cs typeface="+mn-cs"/>
            </a:rPr>
            <a:t>用にお使いください。</a:t>
          </a:r>
          <a:endParaRPr lang="ja-JP" altLang="ja-JP">
            <a:effectLst/>
          </a:endParaRPr>
        </a:p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endParaRPr kumimoji="0" lang="ja-JP" altLang="en-US" sz="1100" b="0" i="0" u="none" strike="noStrike" kern="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ＭＳ Ｐゴシック"/>
            <a:ea typeface="ＭＳ Ｐゴシック"/>
          </a:endParaRPr>
        </a:p>
        <a:p>
          <a:pPr marL="0" marR="0" lvl="0" indent="0" algn="l" defTabSz="914400" rtl="0" eaLnBrk="1" fontAlgn="auto" latinLnBrk="0" hangingPunct="1">
            <a:lnSpc>
              <a:spcPts val="13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ja-JP" altLang="en-US" sz="11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ＭＳ Ｐゴシック"/>
              <a:ea typeface="ＭＳ Ｐゴシック"/>
            </a:rPr>
            <a:t>２０１５年４月現在の「国民の</a:t>
          </a:r>
          <a:endParaRPr kumimoji="0" lang="en-US" altLang="ja-JP" sz="1100" b="0" i="0" u="none" strike="noStrike" kern="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ＭＳ Ｐゴシック"/>
            <a:ea typeface="ＭＳ Ｐゴシック"/>
          </a:endParaRPr>
        </a:p>
        <a:p>
          <a:pPr marL="0" marR="0" lvl="0" indent="0" algn="l" defTabSz="914400" rtl="0" eaLnBrk="1" fontAlgn="auto" latinLnBrk="0" hangingPunct="1">
            <a:lnSpc>
              <a:spcPts val="13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ja-JP" altLang="en-US" sz="11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ＭＳ Ｐゴシック"/>
              <a:ea typeface="ＭＳ Ｐゴシック"/>
            </a:rPr>
            <a:t>祝日に関する法律」に則って</a:t>
          </a:r>
          <a:endParaRPr kumimoji="0" lang="en-US" altLang="ja-JP" sz="1100" b="0" i="0" u="none" strike="noStrike" kern="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ＭＳ Ｐゴシック"/>
            <a:ea typeface="ＭＳ Ｐゴシック"/>
          </a:endParaRPr>
        </a:p>
        <a:p>
          <a:pPr marL="0" marR="0" lvl="0" indent="0" algn="l" defTabSz="914400" rtl="0" eaLnBrk="1" fontAlgn="auto" latinLnBrk="0" hangingPunct="1">
            <a:lnSpc>
              <a:spcPts val="13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ja-JP" altLang="en-US" sz="11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ＭＳ Ｐゴシック"/>
              <a:ea typeface="ＭＳ Ｐゴシック"/>
            </a:rPr>
            <a:t>作成しています。</a:t>
          </a:r>
        </a:p>
        <a:p>
          <a:pPr marL="0" marR="0" lvl="0" indent="0" algn="l" defTabSz="914400" rtl="0" eaLnBrk="1" fontAlgn="auto" latinLnBrk="0" hangingPunct="1">
            <a:lnSpc>
              <a:spcPts val="14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endParaRPr kumimoji="0" lang="ja-JP" altLang="en-US" sz="1100" b="0" i="0" u="none" strike="noStrike" kern="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ＭＳ Ｐゴシック"/>
            <a:ea typeface="ＭＳ Ｐゴシック"/>
          </a:endParaRPr>
        </a:p>
        <a:p>
          <a:pPr marL="0" marR="0" lvl="0" indent="0" algn="l" defTabSz="914400" rtl="0" eaLnBrk="1" fontAlgn="auto" latinLnBrk="0" hangingPunct="1">
            <a:lnSpc>
              <a:spcPts val="16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endParaRPr kumimoji="0" lang="ja-JP" altLang="en-US" sz="1100" b="0" i="0" u="none" strike="noStrike" kern="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ＭＳ Ｐゴシック"/>
            <a:ea typeface="ＭＳ Ｐゴシック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119062</xdr:colOff>
      <xdr:row>14</xdr:row>
      <xdr:rowOff>47625</xdr:rowOff>
    </xdr:from>
    <xdr:to>
      <xdr:col>2</xdr:col>
      <xdr:colOff>576262</xdr:colOff>
      <xdr:row>27</xdr:row>
      <xdr:rowOff>0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119062" y="2447925"/>
          <a:ext cx="1943100" cy="21812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marL="0" marR="0" lvl="0" indent="0" algn="l" defTabSz="914400" rtl="0" eaLnBrk="1" fontAlgn="auto" latinLnBrk="0" hangingPunct="1">
            <a:lnSpc>
              <a:spcPts val="13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ja-JP" altLang="en-US" sz="11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ＭＳ Ｐゴシック"/>
              <a:ea typeface="ＭＳ Ｐゴシック"/>
            </a:rPr>
            <a:t>１９５０年～２１００年に対応しています。</a:t>
          </a:r>
        </a:p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endParaRPr kumimoji="0" lang="en-US" altLang="ja-JP" sz="1100" b="0" i="0" u="none" strike="noStrike" kern="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ＭＳ Ｐゴシック"/>
            <a:ea typeface="ＭＳ Ｐゴシック"/>
          </a:endParaRPr>
        </a:p>
        <a:p>
          <a:pPr rtl="0"/>
          <a:r>
            <a:rPr lang="ja-JP" altLang="ja-JP" sz="1100" b="0" i="0" baseline="0">
              <a:effectLst/>
              <a:latin typeface="+mn-lt"/>
              <a:ea typeface="+mn-ea"/>
              <a:cs typeface="+mn-cs"/>
            </a:rPr>
            <a:t>２年分の祝日を表示します。</a:t>
          </a:r>
          <a:endParaRPr lang="ja-JP" altLang="ja-JP">
            <a:effectLst/>
          </a:endParaRPr>
        </a:p>
        <a:p>
          <a:pPr rtl="0"/>
          <a:r>
            <a:rPr lang="ja-JP" altLang="ja-JP" sz="1100" b="0" i="0" baseline="0">
              <a:effectLst/>
              <a:latin typeface="+mn-lt"/>
              <a:ea typeface="+mn-ea"/>
              <a:cs typeface="+mn-cs"/>
            </a:rPr>
            <a:t>４月始まり等、年またがりの</a:t>
          </a:r>
          <a:endParaRPr lang="ja-JP" altLang="ja-JP">
            <a:effectLst/>
          </a:endParaRPr>
        </a:p>
        <a:p>
          <a:pPr rtl="0"/>
          <a:r>
            <a:rPr lang="ja-JP" altLang="ja-JP" sz="1100" b="0" i="0" baseline="0">
              <a:effectLst/>
              <a:latin typeface="+mn-lt"/>
              <a:ea typeface="+mn-ea"/>
              <a:cs typeface="+mn-cs"/>
            </a:rPr>
            <a:t>カレンダーやスケジュール表</a:t>
          </a:r>
          <a:endParaRPr lang="ja-JP" altLang="ja-JP">
            <a:effectLst/>
          </a:endParaRPr>
        </a:p>
        <a:p>
          <a:pPr rtl="0"/>
          <a:r>
            <a:rPr lang="ja-JP" altLang="ja-JP" sz="1100" b="0" i="0" baseline="0">
              <a:effectLst/>
              <a:latin typeface="+mn-lt"/>
              <a:ea typeface="+mn-ea"/>
              <a:cs typeface="+mn-cs"/>
            </a:rPr>
            <a:t>用にお使いください。</a:t>
          </a:r>
          <a:endParaRPr lang="ja-JP" altLang="ja-JP">
            <a:effectLst/>
          </a:endParaRPr>
        </a:p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endParaRPr kumimoji="0" lang="ja-JP" altLang="en-US" sz="1100" b="0" i="0" u="none" strike="noStrike" kern="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ＭＳ Ｐゴシック"/>
            <a:ea typeface="ＭＳ Ｐゴシック"/>
          </a:endParaRPr>
        </a:p>
        <a:p>
          <a:pPr marL="0" marR="0" lvl="0" indent="0" algn="l" defTabSz="914400" rtl="0" eaLnBrk="1" fontAlgn="auto" latinLnBrk="0" hangingPunct="1">
            <a:lnSpc>
              <a:spcPts val="13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ja-JP" altLang="en-US" sz="11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ＭＳ Ｐゴシック"/>
              <a:ea typeface="ＭＳ Ｐゴシック"/>
            </a:rPr>
            <a:t>２０１５年４月現在の「国民の</a:t>
          </a:r>
          <a:endParaRPr kumimoji="0" lang="en-US" altLang="ja-JP" sz="1100" b="0" i="0" u="none" strike="noStrike" kern="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ＭＳ Ｐゴシック"/>
            <a:ea typeface="ＭＳ Ｐゴシック"/>
          </a:endParaRPr>
        </a:p>
        <a:p>
          <a:pPr marL="0" marR="0" lvl="0" indent="0" algn="l" defTabSz="914400" rtl="0" eaLnBrk="1" fontAlgn="auto" latinLnBrk="0" hangingPunct="1">
            <a:lnSpc>
              <a:spcPts val="13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ja-JP" altLang="en-US" sz="11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ＭＳ Ｐゴシック"/>
              <a:ea typeface="ＭＳ Ｐゴシック"/>
            </a:rPr>
            <a:t>祝日に関する法律」に則って</a:t>
          </a:r>
          <a:endParaRPr kumimoji="0" lang="en-US" altLang="ja-JP" sz="1100" b="0" i="0" u="none" strike="noStrike" kern="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ＭＳ Ｐゴシック"/>
            <a:ea typeface="ＭＳ Ｐゴシック"/>
          </a:endParaRPr>
        </a:p>
        <a:p>
          <a:pPr marL="0" marR="0" lvl="0" indent="0" algn="l" defTabSz="914400" rtl="0" eaLnBrk="1" fontAlgn="auto" latinLnBrk="0" hangingPunct="1">
            <a:lnSpc>
              <a:spcPts val="13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ja-JP" altLang="en-US" sz="11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ＭＳ Ｐゴシック"/>
              <a:ea typeface="ＭＳ Ｐゴシック"/>
            </a:rPr>
            <a:t>作成しています。</a:t>
          </a:r>
        </a:p>
        <a:p>
          <a:pPr marL="0" marR="0" lvl="0" indent="0" algn="l" defTabSz="914400" rtl="0" eaLnBrk="1" fontAlgn="auto" latinLnBrk="0" hangingPunct="1">
            <a:lnSpc>
              <a:spcPts val="14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endParaRPr kumimoji="0" lang="ja-JP" altLang="en-US" sz="1100" b="0" i="0" u="none" strike="noStrike" kern="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ＭＳ Ｐゴシック"/>
            <a:ea typeface="ＭＳ Ｐゴシック"/>
          </a:endParaRPr>
        </a:p>
        <a:p>
          <a:pPr marL="0" marR="0" lvl="0" indent="0" algn="l" defTabSz="914400" rtl="0" eaLnBrk="1" fontAlgn="auto" latinLnBrk="0" hangingPunct="1">
            <a:lnSpc>
              <a:spcPts val="16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endParaRPr kumimoji="0" lang="ja-JP" altLang="en-US" sz="1100" b="0" i="0" u="none" strike="noStrike" kern="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ＭＳ Ｐゴシック"/>
            <a:ea typeface="ＭＳ Ｐゴシック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119062</xdr:colOff>
      <xdr:row>14</xdr:row>
      <xdr:rowOff>47625</xdr:rowOff>
    </xdr:from>
    <xdr:to>
      <xdr:col>2</xdr:col>
      <xdr:colOff>576262</xdr:colOff>
      <xdr:row>27</xdr:row>
      <xdr:rowOff>0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119062" y="2447925"/>
          <a:ext cx="1943100" cy="21812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marL="0" marR="0" lvl="0" indent="0" algn="l" defTabSz="914400" rtl="0" eaLnBrk="1" fontAlgn="auto" latinLnBrk="0" hangingPunct="1">
            <a:lnSpc>
              <a:spcPts val="13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ja-JP" altLang="en-US" sz="11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ＭＳ Ｐゴシック"/>
              <a:ea typeface="ＭＳ Ｐゴシック"/>
            </a:rPr>
            <a:t>１９５０年～２１００年に対応しています。</a:t>
          </a:r>
        </a:p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endParaRPr kumimoji="0" lang="en-US" altLang="ja-JP" sz="1100" b="0" i="0" u="none" strike="noStrike" kern="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ＭＳ Ｐゴシック"/>
            <a:ea typeface="ＭＳ Ｐゴシック"/>
          </a:endParaRPr>
        </a:p>
        <a:p>
          <a:pPr rtl="0"/>
          <a:r>
            <a:rPr lang="ja-JP" altLang="ja-JP" sz="1100" b="0" i="0" baseline="0">
              <a:effectLst/>
              <a:latin typeface="+mn-lt"/>
              <a:ea typeface="+mn-ea"/>
              <a:cs typeface="+mn-cs"/>
            </a:rPr>
            <a:t>２年分の祝日を表示します。</a:t>
          </a:r>
          <a:endParaRPr lang="ja-JP" altLang="ja-JP">
            <a:effectLst/>
          </a:endParaRPr>
        </a:p>
        <a:p>
          <a:pPr rtl="0"/>
          <a:r>
            <a:rPr lang="ja-JP" altLang="ja-JP" sz="1100" b="0" i="0" baseline="0">
              <a:effectLst/>
              <a:latin typeface="+mn-lt"/>
              <a:ea typeface="+mn-ea"/>
              <a:cs typeface="+mn-cs"/>
            </a:rPr>
            <a:t>４月始まり等、年またがりの</a:t>
          </a:r>
          <a:endParaRPr lang="ja-JP" altLang="ja-JP">
            <a:effectLst/>
          </a:endParaRPr>
        </a:p>
        <a:p>
          <a:pPr rtl="0"/>
          <a:r>
            <a:rPr lang="ja-JP" altLang="ja-JP" sz="1100" b="0" i="0" baseline="0">
              <a:effectLst/>
              <a:latin typeface="+mn-lt"/>
              <a:ea typeface="+mn-ea"/>
              <a:cs typeface="+mn-cs"/>
            </a:rPr>
            <a:t>カレンダーやスケジュール表</a:t>
          </a:r>
          <a:endParaRPr lang="ja-JP" altLang="ja-JP">
            <a:effectLst/>
          </a:endParaRPr>
        </a:p>
        <a:p>
          <a:pPr rtl="0"/>
          <a:r>
            <a:rPr lang="ja-JP" altLang="ja-JP" sz="1100" b="0" i="0" baseline="0">
              <a:effectLst/>
              <a:latin typeface="+mn-lt"/>
              <a:ea typeface="+mn-ea"/>
              <a:cs typeface="+mn-cs"/>
            </a:rPr>
            <a:t>用にお使いください。</a:t>
          </a:r>
          <a:endParaRPr lang="ja-JP" altLang="ja-JP">
            <a:effectLst/>
          </a:endParaRPr>
        </a:p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endParaRPr kumimoji="0" lang="ja-JP" altLang="en-US" sz="1100" b="0" i="0" u="none" strike="noStrike" kern="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ＭＳ Ｐゴシック"/>
            <a:ea typeface="ＭＳ Ｐゴシック"/>
          </a:endParaRPr>
        </a:p>
        <a:p>
          <a:pPr marL="0" marR="0" lvl="0" indent="0" algn="l" defTabSz="914400" rtl="0" eaLnBrk="1" fontAlgn="auto" latinLnBrk="0" hangingPunct="1">
            <a:lnSpc>
              <a:spcPts val="13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ja-JP" altLang="en-US" sz="11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ＭＳ Ｐゴシック"/>
              <a:ea typeface="ＭＳ Ｐゴシック"/>
            </a:rPr>
            <a:t>２０１５年４月現在の「国民の</a:t>
          </a:r>
          <a:endParaRPr kumimoji="0" lang="en-US" altLang="ja-JP" sz="1100" b="0" i="0" u="none" strike="noStrike" kern="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ＭＳ Ｐゴシック"/>
            <a:ea typeface="ＭＳ Ｐゴシック"/>
          </a:endParaRPr>
        </a:p>
        <a:p>
          <a:pPr marL="0" marR="0" lvl="0" indent="0" algn="l" defTabSz="914400" rtl="0" eaLnBrk="1" fontAlgn="auto" latinLnBrk="0" hangingPunct="1">
            <a:lnSpc>
              <a:spcPts val="13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ja-JP" altLang="en-US" sz="11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ＭＳ Ｐゴシック"/>
              <a:ea typeface="ＭＳ Ｐゴシック"/>
            </a:rPr>
            <a:t>祝日に関する法律」に則って</a:t>
          </a:r>
          <a:endParaRPr kumimoji="0" lang="en-US" altLang="ja-JP" sz="1100" b="0" i="0" u="none" strike="noStrike" kern="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ＭＳ Ｐゴシック"/>
            <a:ea typeface="ＭＳ Ｐゴシック"/>
          </a:endParaRPr>
        </a:p>
        <a:p>
          <a:pPr marL="0" marR="0" lvl="0" indent="0" algn="l" defTabSz="914400" rtl="0" eaLnBrk="1" fontAlgn="auto" latinLnBrk="0" hangingPunct="1">
            <a:lnSpc>
              <a:spcPts val="13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ja-JP" altLang="en-US" sz="11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ＭＳ Ｐゴシック"/>
              <a:ea typeface="ＭＳ Ｐゴシック"/>
            </a:rPr>
            <a:t>作成しています。</a:t>
          </a:r>
        </a:p>
        <a:p>
          <a:pPr marL="0" marR="0" lvl="0" indent="0" algn="l" defTabSz="914400" rtl="0" eaLnBrk="1" fontAlgn="auto" latinLnBrk="0" hangingPunct="1">
            <a:lnSpc>
              <a:spcPts val="14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endParaRPr kumimoji="0" lang="ja-JP" altLang="en-US" sz="1100" b="0" i="0" u="none" strike="noStrike" kern="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ＭＳ Ｐゴシック"/>
            <a:ea typeface="ＭＳ Ｐゴシック"/>
          </a:endParaRPr>
        </a:p>
        <a:p>
          <a:pPr marL="0" marR="0" lvl="0" indent="0" algn="l" defTabSz="914400" rtl="0" eaLnBrk="1" fontAlgn="auto" latinLnBrk="0" hangingPunct="1">
            <a:lnSpc>
              <a:spcPts val="16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endParaRPr kumimoji="0" lang="ja-JP" altLang="en-US" sz="1100" b="0" i="0" u="none" strike="noStrike" kern="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ＭＳ Ｐゴシック"/>
            <a:ea typeface="ＭＳ Ｐゴシック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8.cao.go.jp/chosei/shukujitsu/gaiyou.html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://yawaraka-excel.cocolog-nifty.com/blog/" TargetMode="External"/><Relationship Id="rId1" Type="http://schemas.openxmlformats.org/officeDocument/2006/relationships/hyperlink" Target="http://zangyoukeisan.cocolog-nifty.com/blog/" TargetMode="External"/><Relationship Id="rId4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.bin"/><Relationship Id="rId2" Type="http://schemas.openxmlformats.org/officeDocument/2006/relationships/hyperlink" Target="http://yawaraka-excel.cocolog-nifty.com/blog/" TargetMode="External"/><Relationship Id="rId1" Type="http://schemas.openxmlformats.org/officeDocument/2006/relationships/hyperlink" Target="http://zangyoukeisan.cocolog-nifty.com/blog/" TargetMode="External"/><Relationship Id="rId4" Type="http://schemas.openxmlformats.org/officeDocument/2006/relationships/drawing" Target="../drawings/drawing2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http://yawaraka-excel.cocolog-nifty.com/blog/" TargetMode="External"/><Relationship Id="rId1" Type="http://schemas.openxmlformats.org/officeDocument/2006/relationships/hyperlink" Target="http://zangyoukeisan.cocolog-nifty.com/blog/" TargetMode="External"/><Relationship Id="rId4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>
    <pageSetUpPr fitToPage="1"/>
  </sheetPr>
  <dimension ref="B2:M2611"/>
  <sheetViews>
    <sheetView showGridLines="0" tabSelected="1" workbookViewId="0">
      <selection activeCell="D4" sqref="D4"/>
    </sheetView>
  </sheetViews>
  <sheetFormatPr defaultColWidth="9" defaultRowHeight="13.5"/>
  <cols>
    <col min="1" max="1" width="2.25" style="10" customWidth="1"/>
    <col min="2" max="2" width="9" style="10" customWidth="1"/>
    <col min="3" max="3" width="4.125" style="10" customWidth="1"/>
    <col min="4" max="4" width="20.625" style="10" bestFit="1" customWidth="1"/>
    <col min="5" max="5" width="3.75" style="10" customWidth="1"/>
    <col min="6" max="6" width="7.375" style="10" customWidth="1"/>
    <col min="7" max="8" width="10.25" style="10" customWidth="1"/>
    <col min="9" max="9" width="9.5" style="10" customWidth="1"/>
    <col min="10" max="10" width="9.5" style="10" bestFit="1" customWidth="1"/>
    <col min="11" max="11" width="9" style="10"/>
    <col min="12" max="13" width="9" style="10" hidden="1" customWidth="1"/>
    <col min="14" max="16384" width="9" style="10"/>
  </cols>
  <sheetData>
    <row r="2" spans="2:13" ht="22.5" customHeight="1">
      <c r="B2" s="65" t="s">
        <v>11</v>
      </c>
      <c r="C2" s="65"/>
      <c r="D2" s="65"/>
      <c r="E2" s="65"/>
      <c r="F2" s="65"/>
      <c r="G2" s="65"/>
      <c r="H2" s="65"/>
      <c r="I2" s="65"/>
      <c r="J2" s="65"/>
    </row>
    <row r="3" spans="2:13" ht="22.5" customHeight="1">
      <c r="B3" s="12"/>
      <c r="C3" s="12"/>
      <c r="D3" s="12"/>
      <c r="E3" s="12"/>
      <c r="K3" s="12"/>
    </row>
    <row r="4" spans="2:13" ht="22.5" customHeight="1">
      <c r="B4" s="67" t="s">
        <v>2</v>
      </c>
      <c r="C4" s="67"/>
      <c r="D4" s="6"/>
      <c r="E4" s="12"/>
      <c r="F4" s="66" t="s">
        <v>9</v>
      </c>
      <c r="G4" s="66"/>
      <c r="H4" s="66" t="s">
        <v>0</v>
      </c>
      <c r="I4" s="68" t="s">
        <v>10</v>
      </c>
      <c r="J4" s="68"/>
      <c r="K4" s="12"/>
    </row>
    <row r="5" spans="2:13" ht="22.5" customHeight="1">
      <c r="B5" s="61" t="s">
        <v>3</v>
      </c>
      <c r="C5" s="62"/>
      <c r="D5" s="7"/>
      <c r="F5" s="66"/>
      <c r="G5" s="66"/>
      <c r="H5" s="66"/>
      <c r="I5" s="26" t="s">
        <v>6</v>
      </c>
      <c r="J5" s="26" t="s">
        <v>7</v>
      </c>
      <c r="L5" s="63" t="s">
        <v>33</v>
      </c>
      <c r="M5" s="64"/>
    </row>
    <row r="6" spans="2:13" ht="22.5" customHeight="1">
      <c r="B6" s="61" t="s">
        <v>1</v>
      </c>
      <c r="C6" s="62"/>
      <c r="D6" s="6"/>
      <c r="F6" s="69">
        <f>IF(M6=4,DATE(YEAR(D9),4,1),DATE(YEAR(D9)+1,1,1))</f>
        <v>92</v>
      </c>
      <c r="G6" s="69"/>
      <c r="H6" s="13">
        <f t="shared" ref="H6:H21" ca="1" si="0">NETWORKDAYS(IF(I6&lt;$D$9,$D$9,I6),IF(J6&lt;$D$10,J6,$D$10),祝日表)</f>
        <v>-495388</v>
      </c>
      <c r="I6" s="14">
        <f>IF(M6=4,DATE(YEAR(F6)-1,4,1),DATE(YEAR(F6)-1,MONTH(F6),1))</f>
        <v>693688</v>
      </c>
      <c r="J6" s="14">
        <f>F6-1</f>
        <v>91</v>
      </c>
      <c r="L6" s="20">
        <f>MONTH(D9)</f>
        <v>1</v>
      </c>
      <c r="M6" s="21">
        <f>IF(OR(L6=1,L6=2,L6=3),4,1)</f>
        <v>4</v>
      </c>
    </row>
    <row r="7" spans="2:13" ht="22.5" customHeight="1">
      <c r="B7" s="61" t="s">
        <v>34</v>
      </c>
      <c r="C7" s="62"/>
      <c r="D7" s="6"/>
      <c r="F7" s="54">
        <f>IF(M7=4,DATE(YEAR(F6),4,1),DATE(YEAR(F6)+1,1,1))</f>
        <v>367</v>
      </c>
      <c r="G7" s="55"/>
      <c r="H7" s="13">
        <f t="shared" ca="1" si="0"/>
        <v>0</v>
      </c>
      <c r="I7" s="14">
        <f t="shared" ref="I7:I21" si="1">IF(M7=4,DATE(YEAR(F7)-1,4,1),DATE(YEAR(F7)-1,MONTH(F7),1))</f>
        <v>1</v>
      </c>
      <c r="J7" s="14">
        <f t="shared" ref="J7:J13" si="2">F7-1</f>
        <v>366</v>
      </c>
      <c r="L7" s="22"/>
      <c r="M7" s="23">
        <f>IF(M6=1,4,1)</f>
        <v>1</v>
      </c>
    </row>
    <row r="8" spans="2:13" ht="22.5" customHeight="1">
      <c r="B8" s="61" t="s">
        <v>4</v>
      </c>
      <c r="C8" s="62"/>
      <c r="D8" s="8"/>
      <c r="F8" s="54">
        <f t="shared" ref="F8:F21" si="3">IF(M8=4,DATE(YEAR(F7),4,1),DATE(YEAR(F7)+1,1,1))</f>
        <v>457</v>
      </c>
      <c r="G8" s="55"/>
      <c r="H8" s="13">
        <f t="shared" ca="1" si="0"/>
        <v>-65</v>
      </c>
      <c r="I8" s="14">
        <f t="shared" si="1"/>
        <v>92</v>
      </c>
      <c r="J8" s="14">
        <f t="shared" si="2"/>
        <v>456</v>
      </c>
      <c r="L8" s="22"/>
      <c r="M8" s="23">
        <f t="shared" ref="M8:M21" si="4">IF(M7=1,4,1)</f>
        <v>4</v>
      </c>
    </row>
    <row r="9" spans="2:13" ht="22.5" customHeight="1">
      <c r="B9" s="70" t="s">
        <v>5</v>
      </c>
      <c r="C9" s="27" t="s">
        <v>6</v>
      </c>
      <c r="D9" s="9"/>
      <c r="F9" s="54">
        <f t="shared" si="3"/>
        <v>732</v>
      </c>
      <c r="G9" s="55"/>
      <c r="H9" s="13">
        <f t="shared" ca="1" si="0"/>
        <v>-262</v>
      </c>
      <c r="I9" s="14">
        <f t="shared" si="1"/>
        <v>367</v>
      </c>
      <c r="J9" s="14">
        <f t="shared" si="2"/>
        <v>731</v>
      </c>
      <c r="L9" s="22"/>
      <c r="M9" s="23">
        <f t="shared" si="4"/>
        <v>1</v>
      </c>
    </row>
    <row r="10" spans="2:13" ht="22.5" customHeight="1">
      <c r="B10" s="71"/>
      <c r="C10" s="27" t="s">
        <v>7</v>
      </c>
      <c r="D10" s="9"/>
      <c r="F10" s="54">
        <f t="shared" si="3"/>
        <v>822</v>
      </c>
      <c r="G10" s="55"/>
      <c r="H10" s="13">
        <f t="shared" ca="1" si="0"/>
        <v>-326</v>
      </c>
      <c r="I10" s="14">
        <f t="shared" si="1"/>
        <v>457</v>
      </c>
      <c r="J10" s="14">
        <f t="shared" si="2"/>
        <v>821</v>
      </c>
      <c r="L10" s="22"/>
      <c r="M10" s="23">
        <f t="shared" si="4"/>
        <v>4</v>
      </c>
    </row>
    <row r="11" spans="2:13" ht="22.5" customHeight="1">
      <c r="B11" s="61" t="s">
        <v>8</v>
      </c>
      <c r="C11" s="62"/>
      <c r="D11" s="28" t="str">
        <f>IF(OR(D9="",D10=""),"",D10-D9+1)</f>
        <v/>
      </c>
      <c r="F11" s="54">
        <f t="shared" si="3"/>
        <v>1097</v>
      </c>
      <c r="G11" s="55"/>
      <c r="H11" s="13">
        <f t="shared" ca="1" si="0"/>
        <v>-523</v>
      </c>
      <c r="I11" s="14">
        <f t="shared" si="1"/>
        <v>732</v>
      </c>
      <c r="J11" s="14">
        <f t="shared" si="2"/>
        <v>1096</v>
      </c>
      <c r="L11" s="22"/>
      <c r="M11" s="23">
        <f t="shared" si="4"/>
        <v>1</v>
      </c>
    </row>
    <row r="12" spans="2:13" ht="22.5" customHeight="1">
      <c r="B12" s="61" t="s">
        <v>0</v>
      </c>
      <c r="C12" s="62"/>
      <c r="D12" s="29" t="str">
        <f>IF(OR(D9="",D10=""),"",NETWORKDAYS(D9,D10,祝日表))</f>
        <v/>
      </c>
      <c r="F12" s="54">
        <f t="shared" si="3"/>
        <v>1187</v>
      </c>
      <c r="G12" s="55"/>
      <c r="H12" s="13">
        <f t="shared" ca="1" si="0"/>
        <v>-587</v>
      </c>
      <c r="I12" s="14">
        <f t="shared" si="1"/>
        <v>822</v>
      </c>
      <c r="J12" s="14">
        <f t="shared" si="2"/>
        <v>1186</v>
      </c>
      <c r="L12" s="22"/>
      <c r="M12" s="23">
        <f t="shared" si="4"/>
        <v>4</v>
      </c>
    </row>
    <row r="13" spans="2:13" ht="22.5" customHeight="1">
      <c r="F13" s="54">
        <f t="shared" si="3"/>
        <v>1462</v>
      </c>
      <c r="G13" s="55"/>
      <c r="H13" s="13">
        <f t="shared" ca="1" si="0"/>
        <v>-784</v>
      </c>
      <c r="I13" s="14">
        <f t="shared" si="1"/>
        <v>1097</v>
      </c>
      <c r="J13" s="14">
        <f t="shared" si="2"/>
        <v>1461</v>
      </c>
      <c r="L13" s="22"/>
      <c r="M13" s="23">
        <f t="shared" si="4"/>
        <v>1</v>
      </c>
    </row>
    <row r="14" spans="2:13" ht="22.5" customHeight="1">
      <c r="B14" s="56" t="s">
        <v>29</v>
      </c>
      <c r="C14" s="56"/>
      <c r="D14" s="56"/>
      <c r="F14" s="54">
        <f t="shared" si="3"/>
        <v>1553</v>
      </c>
      <c r="G14" s="55"/>
      <c r="H14" s="13">
        <f t="shared" ca="1" si="0"/>
        <v>-848</v>
      </c>
      <c r="I14" s="14">
        <f t="shared" si="1"/>
        <v>1187</v>
      </c>
      <c r="J14" s="14">
        <f>F14-1</f>
        <v>1552</v>
      </c>
      <c r="L14" s="22"/>
      <c r="M14" s="23">
        <f t="shared" si="4"/>
        <v>4</v>
      </c>
    </row>
    <row r="15" spans="2:13" ht="22.5" customHeight="1">
      <c r="B15" s="30" t="s">
        <v>6</v>
      </c>
      <c r="C15" s="57">
        <f ca="1">祝日一覧!B9</f>
        <v>40544</v>
      </c>
      <c r="D15" s="58"/>
      <c r="F15" s="54">
        <f t="shared" si="3"/>
        <v>1828</v>
      </c>
      <c r="G15" s="55"/>
      <c r="H15" s="13">
        <f t="shared" ca="1" si="0"/>
        <v>-1045</v>
      </c>
      <c r="I15" s="14">
        <f t="shared" si="1"/>
        <v>1462</v>
      </c>
      <c r="J15" s="14">
        <f t="shared" ref="J15:J21" si="5">F15-1</f>
        <v>1827</v>
      </c>
      <c r="L15" s="22"/>
      <c r="M15" s="23">
        <f t="shared" si="4"/>
        <v>1</v>
      </c>
    </row>
    <row r="16" spans="2:13" ht="22.5" customHeight="1">
      <c r="B16" s="30" t="s">
        <v>7</v>
      </c>
      <c r="C16" s="57">
        <f ca="1">MAX(祝日表)</f>
        <v>42735</v>
      </c>
      <c r="D16" s="58"/>
      <c r="F16" s="54">
        <f t="shared" si="3"/>
        <v>1918</v>
      </c>
      <c r="G16" s="55"/>
      <c r="H16" s="13">
        <f t="shared" ca="1" si="0"/>
        <v>-1110</v>
      </c>
      <c r="I16" s="14">
        <f t="shared" si="1"/>
        <v>1553</v>
      </c>
      <c r="J16" s="14">
        <f t="shared" si="5"/>
        <v>1917</v>
      </c>
      <c r="L16" s="22"/>
      <c r="M16" s="23">
        <f t="shared" si="4"/>
        <v>4</v>
      </c>
    </row>
    <row r="17" spans="2:13" ht="22.5" customHeight="1">
      <c r="B17" s="59" t="s">
        <v>32</v>
      </c>
      <c r="C17" s="59"/>
      <c r="D17" s="59"/>
      <c r="F17" s="54">
        <f t="shared" si="3"/>
        <v>2193</v>
      </c>
      <c r="G17" s="55"/>
      <c r="H17" s="13">
        <f t="shared" ca="1" si="0"/>
        <v>-1305</v>
      </c>
      <c r="I17" s="14">
        <f t="shared" si="1"/>
        <v>1828</v>
      </c>
      <c r="J17" s="14">
        <f t="shared" si="5"/>
        <v>2192</v>
      </c>
      <c r="L17" s="22"/>
      <c r="M17" s="23">
        <f t="shared" si="4"/>
        <v>1</v>
      </c>
    </row>
    <row r="18" spans="2:13" ht="22.5" customHeight="1">
      <c r="B18" s="60"/>
      <c r="C18" s="60"/>
      <c r="D18" s="60"/>
      <c r="F18" s="54">
        <f t="shared" si="3"/>
        <v>2283</v>
      </c>
      <c r="G18" s="55"/>
      <c r="H18" s="13">
        <f t="shared" ca="1" si="0"/>
        <v>-1370</v>
      </c>
      <c r="I18" s="14">
        <f t="shared" si="1"/>
        <v>1918</v>
      </c>
      <c r="J18" s="14">
        <f t="shared" si="5"/>
        <v>2282</v>
      </c>
      <c r="L18" s="22"/>
      <c r="M18" s="23">
        <f t="shared" si="4"/>
        <v>4</v>
      </c>
    </row>
    <row r="19" spans="2:13" ht="22.5" customHeight="1">
      <c r="B19" s="19"/>
      <c r="C19" s="19"/>
      <c r="D19" s="19"/>
      <c r="F19" s="54">
        <f t="shared" si="3"/>
        <v>2558</v>
      </c>
      <c r="G19" s="55"/>
      <c r="H19" s="13">
        <f t="shared" ca="1" si="0"/>
        <v>-1566</v>
      </c>
      <c r="I19" s="14">
        <f t="shared" si="1"/>
        <v>2193</v>
      </c>
      <c r="J19" s="14">
        <f t="shared" si="5"/>
        <v>2557</v>
      </c>
      <c r="L19" s="22"/>
      <c r="M19" s="23">
        <f t="shared" si="4"/>
        <v>1</v>
      </c>
    </row>
    <row r="20" spans="2:13" ht="22.5" customHeight="1">
      <c r="D20" s="15"/>
      <c r="F20" s="54">
        <f t="shared" si="3"/>
        <v>2648</v>
      </c>
      <c r="G20" s="55"/>
      <c r="H20" s="13">
        <f t="shared" ca="1" si="0"/>
        <v>-1630</v>
      </c>
      <c r="I20" s="14">
        <f t="shared" si="1"/>
        <v>2283</v>
      </c>
      <c r="J20" s="14">
        <f t="shared" si="5"/>
        <v>2647</v>
      </c>
      <c r="L20" s="22"/>
      <c r="M20" s="23">
        <f t="shared" si="4"/>
        <v>4</v>
      </c>
    </row>
    <row r="21" spans="2:13" ht="22.5" customHeight="1">
      <c r="F21" s="54">
        <f t="shared" si="3"/>
        <v>2923</v>
      </c>
      <c r="G21" s="55"/>
      <c r="H21" s="13">
        <f t="shared" ca="1" si="0"/>
        <v>-1827</v>
      </c>
      <c r="I21" s="14">
        <f t="shared" si="1"/>
        <v>2558</v>
      </c>
      <c r="J21" s="14">
        <f t="shared" si="5"/>
        <v>2922</v>
      </c>
      <c r="L21" s="24"/>
      <c r="M21" s="25">
        <f t="shared" si="4"/>
        <v>1</v>
      </c>
    </row>
    <row r="22" spans="2:13" ht="13.5" customHeight="1">
      <c r="E22" s="11"/>
      <c r="F22" s="11"/>
      <c r="G22" s="16"/>
      <c r="H22" s="11"/>
    </row>
    <row r="23" spans="2:13" ht="13.5" customHeight="1">
      <c r="G23" s="17"/>
    </row>
    <row r="24" spans="2:13" ht="13.5" customHeight="1">
      <c r="G24" s="17"/>
      <c r="H24" s="11"/>
    </row>
    <row r="25" spans="2:13" ht="13.5" customHeight="1">
      <c r="G25" s="11"/>
      <c r="H25" s="11"/>
    </row>
    <row r="26" spans="2:13" ht="13.5" customHeight="1">
      <c r="G26" s="11"/>
      <c r="H26" s="11"/>
    </row>
    <row r="27" spans="2:13" ht="13.5" customHeight="1">
      <c r="G27" s="11"/>
      <c r="H27" s="11"/>
    </row>
    <row r="28" spans="2:13" ht="13.5" customHeight="1">
      <c r="G28" s="11"/>
      <c r="H28" s="11"/>
    </row>
    <row r="29" spans="2:13" ht="13.5" customHeight="1">
      <c r="G29" s="11"/>
      <c r="H29" s="11"/>
    </row>
    <row r="30" spans="2:13" ht="13.5" customHeight="1"/>
    <row r="31" spans="2:13" ht="13.5" customHeight="1"/>
    <row r="32" spans="2:13" ht="13.5" customHeight="1"/>
    <row r="33" ht="13.5" customHeight="1"/>
    <row r="34" ht="13.5" customHeight="1"/>
    <row r="35" ht="13.5" customHeight="1"/>
    <row r="36" ht="13.5" customHeight="1"/>
    <row r="37" ht="13.5" customHeight="1"/>
    <row r="38" ht="13.5" customHeight="1"/>
    <row r="39" ht="13.5" customHeight="1"/>
    <row r="40" ht="13.5" customHeight="1"/>
    <row r="41" ht="13.5" customHeight="1"/>
    <row r="42" ht="13.5" customHeight="1"/>
    <row r="43" ht="13.5" customHeight="1"/>
    <row r="44" ht="13.5" customHeight="1"/>
    <row r="45" ht="13.5" customHeight="1"/>
    <row r="46" ht="13.5" customHeight="1"/>
    <row r="47" ht="13.5" customHeight="1"/>
    <row r="48" ht="13.5" customHeight="1"/>
    <row r="49" ht="13.5" customHeight="1"/>
    <row r="50" ht="13.5" customHeight="1"/>
    <row r="51" ht="13.5" customHeight="1"/>
    <row r="52" ht="13.5" customHeight="1"/>
    <row r="53" ht="13.5" customHeight="1"/>
    <row r="54" ht="13.5" customHeight="1"/>
    <row r="55" ht="13.5" customHeight="1"/>
    <row r="56" ht="13.5" customHeight="1"/>
    <row r="57" ht="13.5" customHeight="1"/>
    <row r="58" ht="13.5" customHeight="1"/>
    <row r="59" ht="13.5" customHeight="1"/>
    <row r="60" ht="13.5" customHeight="1"/>
    <row r="61" ht="13.5" customHeight="1"/>
    <row r="62" ht="13.5" customHeight="1"/>
    <row r="63" ht="13.5" customHeight="1"/>
    <row r="64" ht="13.5" customHeight="1"/>
    <row r="65" ht="13.5" customHeight="1"/>
    <row r="66" ht="13.5" customHeight="1"/>
    <row r="67" ht="13.5" customHeight="1"/>
    <row r="68" ht="13.5" customHeight="1"/>
    <row r="69" ht="13.5" customHeight="1"/>
    <row r="70" ht="13.5" customHeight="1"/>
    <row r="71" ht="13.5" customHeight="1"/>
    <row r="72" ht="13.5" customHeight="1"/>
    <row r="73" ht="13.5" customHeight="1"/>
    <row r="74" ht="13.5" customHeight="1"/>
    <row r="75" ht="13.5" customHeight="1"/>
    <row r="76" ht="13.5" customHeight="1"/>
    <row r="77" ht="13.5" customHeight="1"/>
    <row r="78" ht="13.5" customHeight="1"/>
    <row r="79" ht="13.5" customHeight="1"/>
    <row r="80" ht="13.5" customHeight="1"/>
    <row r="81" ht="13.5" customHeight="1"/>
    <row r="82" ht="13.5" customHeight="1"/>
    <row r="83" ht="13.5" customHeight="1"/>
    <row r="84" ht="13.5" customHeight="1"/>
    <row r="85" ht="13.5" customHeight="1"/>
    <row r="86" ht="13.5" customHeight="1"/>
    <row r="87" ht="13.5" customHeight="1"/>
    <row r="88" ht="13.5" customHeight="1"/>
    <row r="89" ht="13.5" customHeight="1"/>
    <row r="90" ht="13.5" customHeight="1"/>
    <row r="91" ht="13.5" customHeight="1"/>
    <row r="92" ht="13.5" customHeight="1"/>
    <row r="93" ht="13.5" customHeight="1"/>
    <row r="94" ht="13.5" customHeight="1"/>
    <row r="95" ht="13.5" customHeight="1"/>
    <row r="96" ht="13.5" customHeight="1"/>
    <row r="97" ht="13.5" customHeight="1"/>
    <row r="98" ht="13.5" customHeight="1"/>
    <row r="99" ht="13.5" customHeight="1"/>
    <row r="100" ht="13.5" customHeight="1"/>
    <row r="101" ht="13.5" customHeight="1"/>
    <row r="102" ht="13.5" customHeight="1"/>
    <row r="103" ht="13.5" customHeight="1"/>
    <row r="104" ht="13.5" customHeight="1"/>
    <row r="105" ht="13.5" customHeight="1"/>
    <row r="106" ht="13.5" customHeight="1"/>
    <row r="107" ht="13.5" customHeight="1"/>
    <row r="108" ht="13.5" customHeight="1"/>
    <row r="109" ht="13.5" customHeight="1"/>
    <row r="110" ht="13.5" customHeight="1"/>
    <row r="111" ht="13.5" customHeight="1"/>
    <row r="112" ht="13.5" customHeight="1"/>
    <row r="113" ht="13.5" customHeight="1"/>
    <row r="114" ht="13.5" customHeight="1"/>
    <row r="115" ht="13.5" customHeight="1"/>
    <row r="116" ht="13.5" customHeight="1"/>
    <row r="117" ht="13.5" customHeight="1"/>
    <row r="118" ht="13.5" customHeight="1"/>
    <row r="119" ht="13.5" customHeight="1"/>
    <row r="120" ht="13.5" customHeight="1"/>
    <row r="121" ht="13.5" customHeight="1"/>
    <row r="122" ht="13.5" customHeight="1"/>
    <row r="123" ht="13.5" customHeight="1"/>
    <row r="124" ht="13.5" customHeight="1"/>
    <row r="125" ht="13.5" customHeight="1"/>
    <row r="126" ht="13.5" customHeight="1"/>
    <row r="127" ht="13.5" customHeight="1"/>
    <row r="128" ht="13.5" customHeight="1"/>
    <row r="129" ht="13.5" customHeight="1"/>
    <row r="130" ht="13.5" customHeight="1"/>
    <row r="131" ht="13.5" customHeight="1"/>
    <row r="132" ht="13.5" customHeight="1"/>
    <row r="133" ht="13.5" customHeight="1"/>
    <row r="134" ht="13.5" customHeight="1"/>
    <row r="135" ht="13.5" customHeight="1"/>
    <row r="136" ht="13.5" customHeight="1"/>
    <row r="137" ht="13.5" customHeight="1"/>
    <row r="138" ht="13.5" customHeight="1"/>
    <row r="139" ht="13.5" customHeight="1"/>
    <row r="140" ht="13.5" customHeight="1"/>
    <row r="141" ht="13.5" customHeight="1"/>
    <row r="142" ht="13.5" customHeight="1"/>
    <row r="143" ht="13.5" customHeight="1"/>
    <row r="144" ht="13.5" customHeight="1"/>
    <row r="145" ht="13.5" customHeight="1"/>
    <row r="146" ht="13.5" customHeight="1"/>
    <row r="147" ht="13.5" customHeight="1"/>
    <row r="148" ht="13.5" customHeight="1"/>
    <row r="149" ht="13.5" customHeight="1"/>
    <row r="150" ht="13.5" customHeight="1"/>
    <row r="151" ht="13.5" customHeight="1"/>
    <row r="152" ht="13.5" customHeight="1"/>
    <row r="153" ht="13.5" customHeight="1"/>
    <row r="154" ht="13.5" customHeight="1"/>
    <row r="155" ht="13.5" customHeight="1"/>
    <row r="156" ht="13.5" customHeight="1"/>
    <row r="157" ht="13.5" customHeight="1"/>
    <row r="158" ht="13.5" customHeight="1"/>
    <row r="159" ht="13.5" customHeight="1"/>
    <row r="160" ht="13.5" customHeight="1"/>
    <row r="161" ht="13.5" customHeight="1"/>
    <row r="162" ht="13.5" customHeight="1"/>
    <row r="163" ht="13.5" customHeight="1"/>
    <row r="164" ht="13.5" customHeight="1"/>
    <row r="165" ht="13.5" customHeight="1"/>
    <row r="166" ht="13.5" customHeight="1"/>
    <row r="167" ht="13.5" customHeight="1"/>
    <row r="168" ht="13.5" customHeight="1"/>
    <row r="169" ht="13.5" customHeight="1"/>
    <row r="170" ht="13.5" customHeight="1"/>
    <row r="171" ht="13.5" customHeight="1"/>
    <row r="172" ht="13.5" customHeight="1"/>
    <row r="173" ht="13.5" customHeight="1"/>
    <row r="174" ht="13.5" customHeight="1"/>
    <row r="175" ht="13.5" customHeight="1"/>
    <row r="176" ht="13.5" customHeight="1"/>
    <row r="177" ht="13.5" customHeight="1"/>
    <row r="178" ht="13.5" customHeight="1"/>
    <row r="179" ht="13.5" customHeight="1"/>
    <row r="180" ht="13.5" customHeight="1"/>
    <row r="181" ht="13.5" customHeight="1"/>
    <row r="182" ht="13.5" customHeight="1"/>
    <row r="183" ht="13.5" customHeight="1"/>
    <row r="184" ht="13.5" customHeight="1"/>
    <row r="185" ht="13.5" customHeight="1"/>
    <row r="186" ht="13.5" customHeight="1"/>
    <row r="187" ht="13.5" customHeight="1"/>
    <row r="188" ht="13.5" customHeight="1"/>
    <row r="189" ht="13.5" customHeight="1"/>
    <row r="190" ht="13.5" customHeight="1"/>
    <row r="191" ht="13.5" customHeight="1"/>
    <row r="192" ht="13.5" customHeight="1"/>
    <row r="193" ht="13.5" customHeight="1"/>
    <row r="194" ht="13.5" customHeight="1"/>
    <row r="195" ht="13.5" customHeight="1"/>
    <row r="196" ht="13.5" customHeight="1"/>
    <row r="197" ht="13.5" customHeight="1"/>
    <row r="198" ht="13.5" customHeight="1"/>
    <row r="199" ht="13.5" customHeight="1"/>
    <row r="200" ht="13.5" customHeight="1"/>
    <row r="201" ht="13.5" customHeight="1"/>
    <row r="202" ht="13.5" customHeight="1"/>
    <row r="203" ht="13.5" customHeight="1"/>
    <row r="204" ht="13.5" customHeight="1"/>
    <row r="205" ht="13.5" customHeight="1"/>
    <row r="206" ht="13.5" customHeight="1"/>
    <row r="207" ht="13.5" customHeight="1"/>
    <row r="208" ht="13.5" customHeight="1"/>
    <row r="209" ht="13.5" customHeight="1"/>
    <row r="210" ht="13.5" customHeight="1"/>
    <row r="211" ht="13.5" customHeight="1"/>
    <row r="212" ht="13.5" customHeight="1"/>
    <row r="213" ht="13.5" customHeight="1"/>
    <row r="214" ht="13.5" customHeight="1"/>
    <row r="215" ht="13.5" customHeight="1"/>
    <row r="216" ht="13.5" customHeight="1"/>
    <row r="217" ht="13.5" customHeight="1"/>
    <row r="218" ht="13.5" customHeight="1"/>
    <row r="219" ht="13.5" customHeight="1"/>
    <row r="220" ht="13.5" customHeight="1"/>
    <row r="221" ht="13.5" customHeight="1"/>
    <row r="222" ht="13.5" customHeight="1"/>
    <row r="223" ht="13.5" customHeight="1"/>
    <row r="224" ht="13.5" customHeight="1"/>
    <row r="225" ht="13.5" customHeight="1"/>
    <row r="226" ht="13.5" customHeight="1"/>
    <row r="227" ht="13.5" customHeight="1"/>
    <row r="228" ht="13.5" customHeight="1"/>
    <row r="229" ht="13.5" customHeight="1"/>
    <row r="230" ht="13.5" customHeight="1"/>
    <row r="231" ht="13.5" customHeight="1"/>
    <row r="232" ht="13.5" customHeight="1"/>
    <row r="233" ht="13.5" customHeight="1"/>
    <row r="234" ht="13.5" customHeight="1"/>
    <row r="235" ht="13.5" customHeight="1"/>
    <row r="236" ht="13.5" customHeight="1"/>
    <row r="237" ht="13.5" customHeight="1"/>
    <row r="238" ht="13.5" customHeight="1"/>
    <row r="239" ht="13.5" customHeight="1"/>
    <row r="240" ht="13.5" customHeight="1"/>
    <row r="241" ht="13.5" customHeight="1"/>
    <row r="242" ht="13.5" customHeight="1"/>
    <row r="243" ht="13.5" customHeight="1"/>
    <row r="244" ht="13.5" customHeight="1"/>
    <row r="245" ht="13.5" customHeight="1"/>
    <row r="246" ht="13.5" customHeight="1"/>
    <row r="247" ht="13.5" customHeight="1"/>
    <row r="248" ht="13.5" customHeight="1"/>
    <row r="249" ht="13.5" customHeight="1"/>
    <row r="250" ht="13.5" customHeight="1"/>
    <row r="251" ht="13.5" customHeight="1"/>
    <row r="252" ht="13.5" customHeight="1"/>
    <row r="253" ht="13.5" customHeight="1"/>
    <row r="254" ht="13.5" customHeight="1"/>
    <row r="255" ht="13.5" customHeight="1"/>
    <row r="256" ht="13.5" customHeight="1"/>
    <row r="257" ht="13.5" customHeight="1"/>
    <row r="258" ht="13.5" customHeight="1"/>
    <row r="259" ht="13.5" customHeight="1"/>
    <row r="260" ht="13.5" customHeight="1"/>
    <row r="261" ht="13.5" customHeight="1"/>
    <row r="262" ht="13.5" customHeight="1"/>
    <row r="263" ht="13.5" customHeight="1"/>
    <row r="264" ht="13.5" customHeight="1"/>
    <row r="265" ht="13.5" customHeight="1"/>
    <row r="266" ht="13.5" customHeight="1"/>
    <row r="267" ht="13.5" customHeight="1"/>
    <row r="268" ht="13.5" customHeight="1"/>
    <row r="269" ht="13.5" customHeight="1"/>
    <row r="270" ht="13.5" customHeight="1"/>
    <row r="271" ht="13.5" customHeight="1"/>
    <row r="272" ht="13.5" customHeight="1"/>
    <row r="273" ht="13.5" customHeight="1"/>
    <row r="274" ht="13.5" customHeight="1"/>
    <row r="275" ht="13.5" customHeight="1"/>
    <row r="276" ht="13.5" customHeight="1"/>
    <row r="277" ht="13.5" customHeight="1"/>
    <row r="278" ht="13.5" customHeight="1"/>
    <row r="279" ht="13.5" customHeight="1"/>
    <row r="280" ht="13.5" customHeight="1"/>
    <row r="281" ht="13.5" customHeight="1"/>
    <row r="282" ht="13.5" customHeight="1"/>
    <row r="283" ht="13.5" customHeight="1"/>
    <row r="284" ht="13.5" customHeight="1"/>
    <row r="285" ht="13.5" customHeight="1"/>
    <row r="286" ht="13.5" customHeight="1"/>
    <row r="287" ht="13.5" customHeight="1"/>
    <row r="288" ht="13.5" customHeight="1"/>
    <row r="289" ht="13.5" customHeight="1"/>
    <row r="290" ht="13.5" customHeight="1"/>
    <row r="291" ht="13.5" customHeight="1"/>
    <row r="292" ht="13.5" customHeight="1"/>
    <row r="293" ht="13.5" customHeight="1"/>
    <row r="294" ht="13.5" customHeight="1"/>
    <row r="295" ht="13.5" customHeight="1"/>
    <row r="296" ht="13.5" customHeight="1"/>
    <row r="297" ht="13.5" customHeight="1"/>
    <row r="298" ht="13.5" customHeight="1"/>
    <row r="299" ht="13.5" customHeight="1"/>
    <row r="300" ht="13.5" customHeight="1"/>
    <row r="301" ht="13.5" customHeight="1"/>
    <row r="302" ht="13.5" customHeight="1"/>
    <row r="303" ht="13.5" customHeight="1"/>
    <row r="304" ht="13.5" customHeight="1"/>
    <row r="305" ht="13.5" customHeight="1"/>
    <row r="306" ht="13.5" customHeight="1"/>
    <row r="307" ht="13.5" customHeight="1"/>
    <row r="308" ht="13.5" customHeight="1"/>
    <row r="309" ht="13.5" customHeight="1"/>
    <row r="310" ht="13.5" customHeight="1"/>
    <row r="311" ht="13.5" customHeight="1"/>
    <row r="312" ht="13.5" customHeight="1"/>
    <row r="313" ht="13.5" customHeight="1"/>
    <row r="314" ht="13.5" customHeight="1"/>
    <row r="315" ht="13.5" customHeight="1"/>
    <row r="316" ht="13.5" customHeight="1"/>
    <row r="317" ht="13.5" customHeight="1"/>
    <row r="318" ht="13.5" customHeight="1"/>
    <row r="319" ht="13.5" customHeight="1"/>
    <row r="320" ht="13.5" customHeight="1"/>
    <row r="321" ht="13.5" customHeight="1"/>
    <row r="322" ht="13.5" customHeight="1"/>
    <row r="323" ht="13.5" customHeight="1"/>
    <row r="324" ht="13.5" customHeight="1"/>
    <row r="325" ht="13.5" customHeight="1"/>
    <row r="326" ht="13.5" customHeight="1"/>
    <row r="327" ht="13.5" customHeight="1"/>
    <row r="328" ht="13.5" customHeight="1"/>
    <row r="329" ht="13.5" customHeight="1"/>
    <row r="330" ht="13.5" customHeight="1"/>
    <row r="331" ht="13.5" customHeight="1"/>
    <row r="332" ht="13.5" customHeight="1"/>
    <row r="333" ht="13.5" customHeight="1"/>
    <row r="334" ht="13.5" customHeight="1"/>
    <row r="335" ht="13.5" customHeight="1"/>
    <row r="336" ht="13.5" customHeight="1"/>
    <row r="337" ht="13.5" customHeight="1"/>
    <row r="338" ht="13.5" customHeight="1"/>
    <row r="339" ht="13.5" customHeight="1"/>
    <row r="340" ht="13.5" customHeight="1"/>
    <row r="341" ht="13.5" customHeight="1"/>
    <row r="342" ht="13.5" customHeight="1"/>
    <row r="343" ht="13.5" customHeight="1"/>
    <row r="344" ht="13.5" customHeight="1"/>
    <row r="345" ht="13.5" customHeight="1"/>
    <row r="346" ht="13.5" customHeight="1"/>
    <row r="347" ht="13.5" customHeight="1"/>
    <row r="348" ht="13.5" customHeight="1"/>
    <row r="349" ht="13.5" customHeight="1"/>
    <row r="350" ht="13.5" customHeight="1"/>
    <row r="351" ht="13.5" customHeight="1"/>
    <row r="352" ht="13.5" customHeight="1"/>
    <row r="353" ht="13.5" customHeight="1"/>
    <row r="354" ht="13.5" customHeight="1"/>
    <row r="355" ht="13.5" customHeight="1"/>
    <row r="356" ht="13.5" customHeight="1"/>
    <row r="357" ht="13.5" customHeight="1"/>
    <row r="358" ht="13.5" customHeight="1"/>
    <row r="359" ht="13.5" customHeight="1"/>
    <row r="360" ht="13.5" customHeight="1"/>
    <row r="361" ht="13.5" customHeight="1"/>
    <row r="362" ht="13.5" customHeight="1"/>
    <row r="363" ht="13.5" customHeight="1"/>
    <row r="364" ht="13.5" customHeight="1"/>
    <row r="365" ht="13.5" customHeight="1"/>
    <row r="366" ht="13.5" customHeight="1"/>
    <row r="367" ht="13.5" customHeight="1"/>
    <row r="368" ht="13.5" customHeight="1"/>
    <row r="369" ht="13.5" customHeight="1"/>
    <row r="370" ht="13.5" customHeight="1"/>
    <row r="371" ht="13.5" customHeight="1"/>
    <row r="372" ht="13.5" customHeight="1"/>
    <row r="373" ht="13.5" customHeight="1"/>
    <row r="374" ht="13.5" customHeight="1"/>
    <row r="375" ht="13.5" customHeight="1"/>
    <row r="376" ht="13.5" customHeight="1"/>
    <row r="377" ht="13.5" customHeight="1"/>
    <row r="378" ht="13.5" customHeight="1"/>
    <row r="379" ht="13.5" customHeight="1"/>
    <row r="380" ht="13.5" customHeight="1"/>
    <row r="381" ht="13.5" customHeight="1"/>
    <row r="382" ht="13.5" customHeight="1"/>
    <row r="383" ht="13.5" customHeight="1"/>
    <row r="384" ht="13.5" customHeight="1"/>
    <row r="385" ht="13.5" customHeight="1"/>
    <row r="386" ht="13.5" customHeight="1"/>
    <row r="387" ht="13.5" customHeight="1"/>
    <row r="388" ht="13.5" customHeight="1"/>
    <row r="389" ht="13.5" customHeight="1"/>
    <row r="390" ht="13.5" customHeight="1"/>
    <row r="391" ht="13.5" customHeight="1"/>
    <row r="392" ht="13.5" customHeight="1"/>
    <row r="393" ht="13.5" customHeight="1"/>
    <row r="394" ht="13.5" customHeight="1"/>
    <row r="395" ht="13.5" customHeight="1"/>
    <row r="396" ht="13.5" customHeight="1"/>
    <row r="397" ht="13.5" customHeight="1"/>
    <row r="398" ht="13.5" customHeight="1"/>
    <row r="399" ht="13.5" customHeight="1"/>
    <row r="400" ht="13.5" customHeight="1"/>
    <row r="401" ht="13.5" customHeight="1"/>
    <row r="402" ht="13.5" customHeight="1"/>
    <row r="403" ht="13.5" customHeight="1"/>
    <row r="404" ht="13.5" customHeight="1"/>
    <row r="405" ht="13.5" customHeight="1"/>
    <row r="406" ht="13.5" customHeight="1"/>
    <row r="407" ht="13.5" customHeight="1"/>
    <row r="408" ht="13.5" customHeight="1"/>
    <row r="409" ht="13.5" customHeight="1"/>
    <row r="410" ht="13.5" customHeight="1"/>
    <row r="411" ht="13.5" customHeight="1"/>
    <row r="412" ht="13.5" customHeight="1"/>
    <row r="413" ht="13.5" customHeight="1"/>
    <row r="414" ht="13.5" customHeight="1"/>
    <row r="415" ht="13.5" customHeight="1"/>
    <row r="416" ht="13.5" customHeight="1"/>
    <row r="417" ht="13.5" customHeight="1"/>
    <row r="418" ht="13.5" customHeight="1"/>
    <row r="419" ht="13.5" customHeight="1"/>
    <row r="420" ht="13.5" customHeight="1"/>
    <row r="421" ht="13.5" customHeight="1"/>
    <row r="422" ht="13.5" customHeight="1"/>
    <row r="423" ht="13.5" customHeight="1"/>
    <row r="424" ht="13.5" customHeight="1"/>
    <row r="425" ht="13.5" customHeight="1"/>
    <row r="426" ht="13.5" customHeight="1"/>
    <row r="427" ht="13.5" customHeight="1"/>
    <row r="428" ht="13.5" customHeight="1"/>
    <row r="429" ht="13.5" customHeight="1"/>
    <row r="430" ht="13.5" customHeight="1"/>
    <row r="431" ht="13.5" customHeight="1"/>
    <row r="432" ht="13.5" customHeight="1"/>
    <row r="433" ht="13.5" customHeight="1"/>
    <row r="434" ht="13.5" customHeight="1"/>
    <row r="435" ht="13.5" customHeight="1"/>
    <row r="436" ht="13.5" customHeight="1"/>
    <row r="437" ht="13.5" customHeight="1"/>
    <row r="438" ht="13.5" customHeight="1"/>
    <row r="439" ht="13.5" customHeight="1"/>
    <row r="440" ht="13.5" customHeight="1"/>
    <row r="441" ht="13.5" customHeight="1"/>
    <row r="442" ht="13.5" customHeight="1"/>
    <row r="443" ht="13.5" customHeight="1"/>
    <row r="444" ht="13.5" customHeight="1"/>
    <row r="445" ht="13.5" customHeight="1"/>
    <row r="446" ht="13.5" customHeight="1"/>
    <row r="447" ht="13.5" customHeight="1"/>
    <row r="448" ht="13.5" customHeight="1"/>
    <row r="449" ht="13.5" customHeight="1"/>
    <row r="450" ht="13.5" customHeight="1"/>
    <row r="451" ht="13.5" customHeight="1"/>
    <row r="452" ht="13.5" customHeight="1"/>
    <row r="453" ht="13.5" customHeight="1"/>
    <row r="454" ht="13.5" customHeight="1"/>
    <row r="455" ht="13.5" customHeight="1"/>
    <row r="456" ht="13.5" customHeight="1"/>
    <row r="457" ht="13.5" customHeight="1"/>
    <row r="458" ht="13.5" customHeight="1"/>
    <row r="459" ht="13.5" customHeight="1"/>
    <row r="460" ht="13.5" customHeight="1"/>
    <row r="461" ht="13.5" customHeight="1"/>
    <row r="462" ht="13.5" customHeight="1"/>
    <row r="463" ht="13.5" customHeight="1"/>
    <row r="464" ht="13.5" customHeight="1"/>
    <row r="465" ht="13.5" customHeight="1"/>
    <row r="466" ht="13.5" customHeight="1"/>
    <row r="467" ht="13.5" customHeight="1"/>
    <row r="468" ht="13.5" customHeight="1"/>
    <row r="469" ht="13.5" customHeight="1"/>
    <row r="470" ht="13.5" customHeight="1"/>
    <row r="471" ht="13.5" customHeight="1"/>
    <row r="472" ht="13.5" customHeight="1"/>
    <row r="473" ht="13.5" customHeight="1"/>
    <row r="474" ht="13.5" customHeight="1"/>
    <row r="475" ht="13.5" customHeight="1"/>
    <row r="476" ht="13.5" customHeight="1"/>
    <row r="477" ht="13.5" customHeight="1"/>
    <row r="478" ht="13.5" customHeight="1"/>
    <row r="479" ht="13.5" customHeight="1"/>
    <row r="480" ht="13.5" customHeight="1"/>
    <row r="481" ht="13.5" customHeight="1"/>
    <row r="482" ht="13.5" customHeight="1"/>
    <row r="483" ht="13.5" customHeight="1"/>
    <row r="484" ht="13.5" customHeight="1"/>
    <row r="485" ht="13.5" customHeight="1"/>
    <row r="486" ht="13.5" customHeight="1"/>
    <row r="487" ht="13.5" customHeight="1"/>
    <row r="488" ht="13.5" customHeight="1"/>
    <row r="489" ht="13.5" customHeight="1"/>
    <row r="490" ht="13.5" customHeight="1"/>
    <row r="491" ht="13.5" customHeight="1"/>
    <row r="492" ht="13.5" customHeight="1"/>
    <row r="493" ht="13.5" customHeight="1"/>
    <row r="494" ht="13.5" customHeight="1"/>
    <row r="495" ht="13.5" customHeight="1"/>
    <row r="496" ht="13.5" customHeight="1"/>
    <row r="497" ht="13.5" customHeight="1"/>
    <row r="498" ht="13.5" customHeight="1"/>
    <row r="499" ht="13.5" customHeight="1"/>
    <row r="500" ht="13.5" customHeight="1"/>
    <row r="501" ht="13.5" customHeight="1"/>
    <row r="502" ht="13.5" customHeight="1"/>
    <row r="503" ht="13.5" customHeight="1"/>
    <row r="504" ht="13.5" customHeight="1"/>
    <row r="505" ht="13.5" customHeight="1"/>
    <row r="506" ht="13.5" customHeight="1"/>
    <row r="507" ht="13.5" customHeight="1"/>
    <row r="508" ht="13.5" customHeight="1"/>
    <row r="509" ht="13.5" customHeight="1"/>
    <row r="510" ht="13.5" customHeight="1"/>
    <row r="511" ht="13.5" customHeight="1"/>
    <row r="512" ht="13.5" customHeight="1"/>
    <row r="513" ht="13.5" customHeight="1"/>
    <row r="514" ht="13.5" customHeight="1"/>
    <row r="515" ht="13.5" customHeight="1"/>
    <row r="516" ht="13.5" customHeight="1"/>
    <row r="517" ht="13.5" customHeight="1"/>
    <row r="518" ht="13.5" customHeight="1"/>
    <row r="519" ht="13.5" customHeight="1"/>
    <row r="520" ht="13.5" customHeight="1"/>
    <row r="521" ht="13.5" customHeight="1"/>
    <row r="522" ht="13.5" customHeight="1"/>
    <row r="523" ht="13.5" customHeight="1"/>
    <row r="524" ht="13.5" customHeight="1"/>
    <row r="525" ht="13.5" customHeight="1"/>
    <row r="526" ht="13.5" customHeight="1"/>
    <row r="527" ht="13.5" customHeight="1"/>
    <row r="528" ht="13.5" customHeight="1"/>
    <row r="529" ht="13.5" customHeight="1"/>
    <row r="530" ht="13.5" customHeight="1"/>
    <row r="531" ht="13.5" customHeight="1"/>
    <row r="532" ht="13.5" customHeight="1"/>
    <row r="533" ht="13.5" customHeight="1"/>
    <row r="534" ht="13.5" customHeight="1"/>
    <row r="535" ht="13.5" customHeight="1"/>
    <row r="536" ht="13.5" customHeight="1"/>
    <row r="537" ht="13.5" customHeight="1"/>
    <row r="538" ht="13.5" customHeight="1"/>
    <row r="539" ht="13.5" customHeight="1"/>
    <row r="540" ht="13.5" customHeight="1"/>
    <row r="541" ht="13.5" customHeight="1"/>
    <row r="542" ht="13.5" customHeight="1"/>
    <row r="543" ht="13.5" customHeight="1"/>
    <row r="544" ht="13.5" customHeight="1"/>
    <row r="545" ht="13.5" customHeight="1"/>
    <row r="546" ht="13.5" customHeight="1"/>
    <row r="547" ht="13.5" customHeight="1"/>
    <row r="548" ht="13.5" customHeight="1"/>
    <row r="549" ht="13.5" customHeight="1"/>
    <row r="550" ht="13.5" customHeight="1"/>
    <row r="551" ht="13.5" customHeight="1"/>
    <row r="552" ht="13.5" customHeight="1"/>
    <row r="553" ht="13.5" customHeight="1"/>
    <row r="554" ht="13.5" customHeight="1"/>
    <row r="555" ht="13.5" customHeight="1"/>
    <row r="556" ht="13.5" customHeight="1"/>
    <row r="557" ht="13.5" customHeight="1"/>
    <row r="558" ht="13.5" customHeight="1"/>
    <row r="559" ht="13.5" customHeight="1"/>
    <row r="560" ht="13.5" customHeight="1"/>
    <row r="561" ht="13.5" customHeight="1"/>
    <row r="562" ht="13.5" customHeight="1"/>
    <row r="563" ht="13.5" customHeight="1"/>
    <row r="564" ht="13.5" customHeight="1"/>
    <row r="565" ht="13.5" customHeight="1"/>
    <row r="566" ht="13.5" customHeight="1"/>
    <row r="567" ht="13.5" customHeight="1"/>
    <row r="568" ht="13.5" customHeight="1"/>
    <row r="569" ht="13.5" customHeight="1"/>
    <row r="570" ht="13.5" customHeight="1"/>
    <row r="571" ht="13.5" customHeight="1"/>
    <row r="572" ht="13.5" customHeight="1"/>
    <row r="573" ht="13.5" customHeight="1"/>
    <row r="574" ht="13.5" customHeight="1"/>
    <row r="575" ht="13.5" customHeight="1"/>
    <row r="576" ht="13.5" customHeight="1"/>
    <row r="577" ht="13.5" customHeight="1"/>
    <row r="578" ht="13.5" customHeight="1"/>
    <row r="579" ht="13.5" customHeight="1"/>
    <row r="580" ht="13.5" customHeight="1"/>
    <row r="581" ht="13.5" customHeight="1"/>
    <row r="582" ht="13.5" customHeight="1"/>
    <row r="583" ht="13.5" customHeight="1"/>
    <row r="584" ht="13.5" customHeight="1"/>
    <row r="585" ht="13.5" customHeight="1"/>
    <row r="586" ht="13.5" customHeight="1"/>
    <row r="587" ht="13.5" customHeight="1"/>
    <row r="588" ht="13.5" customHeight="1"/>
    <row r="589" ht="13.5" customHeight="1"/>
    <row r="590" ht="13.5" customHeight="1"/>
    <row r="591" ht="13.5" customHeight="1"/>
    <row r="592" ht="13.5" customHeight="1"/>
    <row r="593" ht="13.5" customHeight="1"/>
    <row r="594" ht="13.5" customHeight="1"/>
    <row r="595" ht="13.5" customHeight="1"/>
    <row r="596" ht="13.5" customHeight="1"/>
    <row r="597" ht="13.5" customHeight="1"/>
    <row r="598" ht="13.5" customHeight="1"/>
    <row r="599" ht="13.5" customHeight="1"/>
    <row r="600" ht="13.5" customHeight="1"/>
    <row r="601" ht="13.5" customHeight="1"/>
    <row r="602" ht="13.5" customHeight="1"/>
    <row r="603" ht="13.5" customHeight="1"/>
    <row r="604" ht="13.5" customHeight="1"/>
    <row r="605" ht="13.5" customHeight="1"/>
    <row r="606" ht="13.5" customHeight="1"/>
    <row r="607" ht="13.5" customHeight="1"/>
    <row r="608" ht="13.5" customHeight="1"/>
    <row r="609" ht="13.5" customHeight="1"/>
    <row r="610" ht="13.5" customHeight="1"/>
    <row r="611" ht="13.5" customHeight="1"/>
    <row r="612" ht="13.5" customHeight="1"/>
    <row r="613" ht="13.5" customHeight="1"/>
    <row r="614" ht="13.5" customHeight="1"/>
    <row r="615" ht="13.5" customHeight="1"/>
    <row r="616" ht="13.5" customHeight="1"/>
    <row r="617" ht="13.5" customHeight="1"/>
    <row r="618" ht="13.5" customHeight="1"/>
    <row r="619" ht="13.5" customHeight="1"/>
    <row r="620" ht="13.5" customHeight="1"/>
    <row r="621" ht="13.5" customHeight="1"/>
    <row r="622" ht="13.5" customHeight="1"/>
    <row r="623" ht="13.5" customHeight="1"/>
    <row r="624" ht="13.5" customHeight="1"/>
    <row r="625" ht="13.5" customHeight="1"/>
    <row r="626" ht="13.5" customHeight="1"/>
    <row r="627" ht="13.5" customHeight="1"/>
    <row r="628" ht="13.5" customHeight="1"/>
    <row r="629" ht="13.5" customHeight="1"/>
    <row r="630" ht="13.5" customHeight="1"/>
    <row r="631" ht="13.5" customHeight="1"/>
    <row r="632" ht="13.5" customHeight="1"/>
    <row r="633" ht="13.5" customHeight="1"/>
    <row r="634" ht="13.5" customHeight="1"/>
    <row r="635" ht="13.5" customHeight="1"/>
    <row r="636" ht="13.5" customHeight="1"/>
    <row r="637" ht="13.5" customHeight="1"/>
    <row r="638" ht="13.5" customHeight="1"/>
    <row r="639" ht="13.5" customHeight="1"/>
    <row r="640" ht="13.5" customHeight="1"/>
    <row r="641" ht="13.5" customHeight="1"/>
    <row r="642" ht="13.5" customHeight="1"/>
    <row r="643" ht="13.5" customHeight="1"/>
    <row r="644" ht="13.5" customHeight="1"/>
    <row r="645" ht="13.5" customHeight="1"/>
    <row r="646" ht="13.5" customHeight="1"/>
    <row r="647" ht="13.5" customHeight="1"/>
    <row r="648" ht="13.5" customHeight="1"/>
    <row r="649" ht="13.5" customHeight="1"/>
    <row r="650" ht="13.5" customHeight="1"/>
    <row r="651" ht="13.5" customHeight="1"/>
    <row r="652" ht="13.5" customHeight="1"/>
    <row r="653" ht="13.5" customHeight="1"/>
    <row r="654" ht="13.5" customHeight="1"/>
    <row r="655" ht="13.5" customHeight="1"/>
    <row r="656" ht="13.5" customHeight="1"/>
    <row r="657" ht="13.5" customHeight="1"/>
    <row r="658" ht="13.5" customHeight="1"/>
    <row r="659" ht="13.5" customHeight="1"/>
    <row r="660" ht="13.5" customHeight="1"/>
    <row r="661" ht="13.5" customHeight="1"/>
    <row r="662" ht="13.5" customHeight="1"/>
    <row r="663" ht="13.5" customHeight="1"/>
    <row r="664" ht="13.5" customHeight="1"/>
    <row r="665" ht="13.5" customHeight="1"/>
    <row r="666" ht="13.5" customHeight="1"/>
    <row r="667" ht="13.5" customHeight="1"/>
    <row r="668" ht="13.5" customHeight="1"/>
    <row r="669" ht="13.5" customHeight="1"/>
    <row r="670" ht="13.5" customHeight="1"/>
    <row r="671" ht="13.5" customHeight="1"/>
    <row r="672" ht="13.5" customHeight="1"/>
    <row r="673" ht="13.5" customHeight="1"/>
    <row r="674" ht="13.5" customHeight="1"/>
    <row r="675" ht="13.5" customHeight="1"/>
    <row r="676" ht="13.5" customHeight="1"/>
    <row r="677" ht="13.5" customHeight="1"/>
    <row r="678" ht="13.5" customHeight="1"/>
    <row r="679" ht="13.5" customHeight="1"/>
    <row r="680" ht="13.5" customHeight="1"/>
    <row r="681" ht="13.5" customHeight="1"/>
    <row r="682" ht="13.5" customHeight="1"/>
    <row r="683" ht="13.5" customHeight="1"/>
    <row r="684" ht="13.5" customHeight="1"/>
    <row r="685" ht="13.5" customHeight="1"/>
    <row r="686" ht="13.5" customHeight="1"/>
    <row r="687" ht="13.5" customHeight="1"/>
    <row r="688" ht="13.5" customHeight="1"/>
    <row r="689" ht="13.5" customHeight="1"/>
    <row r="690" ht="13.5" customHeight="1"/>
    <row r="691" ht="13.5" customHeight="1"/>
    <row r="692" ht="13.5" customHeight="1"/>
    <row r="693" ht="13.5" customHeight="1"/>
    <row r="694" ht="13.5" customHeight="1"/>
    <row r="695" ht="13.5" customHeight="1"/>
    <row r="696" ht="13.5" customHeight="1"/>
    <row r="697" ht="13.5" customHeight="1"/>
    <row r="698" ht="13.5" customHeight="1"/>
    <row r="699" ht="13.5" customHeight="1"/>
    <row r="700" ht="13.5" customHeight="1"/>
    <row r="701" ht="13.5" customHeight="1"/>
    <row r="702" ht="13.5" customHeight="1"/>
    <row r="703" ht="13.5" customHeight="1"/>
    <row r="704" ht="13.5" customHeight="1"/>
    <row r="705" ht="13.5" customHeight="1"/>
    <row r="706" ht="13.5" customHeight="1"/>
    <row r="707" ht="13.5" customHeight="1"/>
    <row r="708" ht="13.5" customHeight="1"/>
    <row r="709" ht="13.5" customHeight="1"/>
    <row r="710" ht="13.5" customHeight="1"/>
    <row r="711" ht="13.5" customHeight="1"/>
    <row r="712" ht="13.5" customHeight="1"/>
    <row r="713" ht="13.5" customHeight="1"/>
    <row r="714" ht="13.5" customHeight="1"/>
    <row r="715" ht="13.5" customHeight="1"/>
    <row r="716" ht="13.5" customHeight="1"/>
    <row r="717" ht="13.5" customHeight="1"/>
    <row r="718" ht="13.5" customHeight="1"/>
    <row r="719" ht="13.5" customHeight="1"/>
    <row r="720" ht="13.5" customHeight="1"/>
    <row r="721" ht="13.5" customHeight="1"/>
    <row r="722" ht="13.5" customHeight="1"/>
    <row r="723" ht="13.5" customHeight="1"/>
    <row r="724" ht="13.5" customHeight="1"/>
    <row r="725" ht="13.5" customHeight="1"/>
    <row r="726" ht="13.5" customHeight="1"/>
    <row r="727" ht="13.5" customHeight="1"/>
    <row r="728" ht="13.5" customHeight="1"/>
    <row r="729" ht="13.5" customHeight="1"/>
    <row r="730" ht="13.5" customHeight="1"/>
    <row r="731" ht="13.5" customHeight="1"/>
    <row r="732" ht="13.5" customHeight="1"/>
    <row r="733" ht="13.5" customHeight="1"/>
    <row r="734" ht="13.5" customHeight="1"/>
    <row r="735" ht="13.5" customHeight="1"/>
    <row r="736" ht="13.5" customHeight="1"/>
    <row r="737" ht="13.5" customHeight="1"/>
    <row r="738" ht="13.5" customHeight="1"/>
    <row r="739" ht="13.5" customHeight="1"/>
    <row r="740" ht="13.5" customHeight="1"/>
    <row r="741" ht="13.5" customHeight="1"/>
    <row r="742" ht="13.5" customHeight="1"/>
    <row r="743" ht="13.5" customHeight="1"/>
    <row r="744" ht="13.5" customHeight="1"/>
    <row r="745" ht="13.5" customHeight="1"/>
    <row r="746" ht="13.5" customHeight="1"/>
    <row r="747" ht="13.5" customHeight="1"/>
    <row r="748" ht="13.5" customHeight="1"/>
    <row r="749" ht="13.5" customHeight="1"/>
    <row r="750" ht="13.5" customHeight="1"/>
    <row r="751" ht="13.5" customHeight="1"/>
    <row r="752" ht="13.5" customHeight="1"/>
    <row r="753" ht="13.5" customHeight="1"/>
    <row r="754" ht="13.5" customHeight="1"/>
    <row r="755" ht="13.5" customHeight="1"/>
    <row r="756" ht="13.5" customHeight="1"/>
    <row r="757" ht="13.5" customHeight="1"/>
    <row r="758" ht="13.5" customHeight="1"/>
    <row r="759" ht="13.5" customHeight="1"/>
    <row r="760" ht="13.5" customHeight="1"/>
    <row r="761" ht="13.5" customHeight="1"/>
    <row r="762" ht="13.5" customHeight="1"/>
    <row r="763" ht="13.5" customHeight="1"/>
    <row r="764" ht="13.5" customHeight="1"/>
    <row r="765" ht="13.5" customHeight="1"/>
    <row r="766" ht="13.5" customHeight="1"/>
    <row r="767" ht="13.5" customHeight="1"/>
    <row r="768" ht="13.5" customHeight="1"/>
    <row r="769" ht="13.5" customHeight="1"/>
    <row r="770" ht="13.5" customHeight="1"/>
    <row r="771" ht="13.5" customHeight="1"/>
    <row r="772" ht="13.5" customHeight="1"/>
    <row r="773" ht="13.5" customHeight="1"/>
    <row r="774" ht="13.5" customHeight="1"/>
    <row r="775" ht="13.5" customHeight="1"/>
    <row r="776" ht="13.5" customHeight="1"/>
    <row r="777" ht="13.5" customHeight="1"/>
    <row r="778" ht="13.5" customHeight="1"/>
    <row r="779" ht="13.5" customHeight="1"/>
    <row r="780" ht="13.5" customHeight="1"/>
    <row r="781" ht="13.5" customHeight="1"/>
    <row r="782" ht="13.5" customHeight="1"/>
    <row r="783" ht="13.5" customHeight="1"/>
    <row r="784" ht="13.5" customHeight="1"/>
    <row r="785" ht="13.5" customHeight="1"/>
    <row r="786" ht="13.5" customHeight="1"/>
    <row r="787" ht="13.5" customHeight="1"/>
    <row r="788" ht="13.5" customHeight="1"/>
    <row r="789" ht="13.5" customHeight="1"/>
    <row r="790" ht="13.5" customHeight="1"/>
    <row r="791" ht="13.5" customHeight="1"/>
    <row r="792" ht="13.5" customHeight="1"/>
    <row r="793" ht="13.5" customHeight="1"/>
    <row r="794" ht="13.5" customHeight="1"/>
    <row r="795" ht="13.5" customHeight="1"/>
    <row r="796" ht="13.5" customHeight="1"/>
    <row r="797" ht="13.5" customHeight="1"/>
    <row r="798" ht="13.5" customHeight="1"/>
    <row r="799" ht="13.5" customHeight="1"/>
    <row r="800" ht="13.5" customHeight="1"/>
    <row r="801" ht="13.5" customHeight="1"/>
    <row r="802" ht="13.5" customHeight="1"/>
    <row r="803" ht="13.5" customHeight="1"/>
    <row r="804" ht="13.5" customHeight="1"/>
    <row r="805" ht="13.5" customHeight="1"/>
    <row r="806" ht="13.5" customHeight="1"/>
    <row r="807" ht="13.5" customHeight="1"/>
    <row r="808" ht="13.5" customHeight="1"/>
    <row r="809" ht="13.5" customHeight="1"/>
    <row r="810" ht="13.5" customHeight="1"/>
    <row r="811" ht="13.5" customHeight="1"/>
    <row r="812" ht="13.5" customHeight="1"/>
    <row r="813" ht="13.5" customHeight="1"/>
    <row r="814" ht="13.5" customHeight="1"/>
    <row r="815" ht="13.5" customHeight="1"/>
    <row r="816" ht="13.5" customHeight="1"/>
    <row r="817" ht="13.5" customHeight="1"/>
    <row r="818" ht="13.5" customHeight="1"/>
    <row r="819" ht="13.5" customHeight="1"/>
    <row r="820" ht="13.5" customHeight="1"/>
    <row r="821" ht="13.5" customHeight="1"/>
    <row r="822" ht="13.5" customHeight="1"/>
    <row r="823" ht="13.5" customHeight="1"/>
    <row r="824" ht="13.5" customHeight="1"/>
    <row r="825" ht="13.5" customHeight="1"/>
    <row r="826" ht="13.5" customHeight="1"/>
    <row r="827" ht="13.5" customHeight="1"/>
    <row r="828" ht="13.5" customHeight="1"/>
    <row r="829" ht="13.5" customHeight="1"/>
    <row r="830" ht="13.5" customHeight="1"/>
    <row r="831" ht="13.5" customHeight="1"/>
    <row r="832" ht="13.5" customHeight="1"/>
    <row r="833" ht="13.5" customHeight="1"/>
    <row r="834" ht="13.5" customHeight="1"/>
    <row r="835" ht="13.5" customHeight="1"/>
    <row r="836" ht="13.5" customHeight="1"/>
    <row r="837" ht="13.5" customHeight="1"/>
    <row r="838" ht="13.5" customHeight="1"/>
    <row r="839" ht="13.5" customHeight="1"/>
    <row r="840" ht="13.5" customHeight="1"/>
    <row r="841" ht="13.5" customHeight="1"/>
    <row r="842" ht="13.5" customHeight="1"/>
    <row r="843" ht="13.5" customHeight="1"/>
    <row r="844" ht="13.5" customHeight="1"/>
    <row r="845" ht="13.5" customHeight="1"/>
    <row r="846" ht="13.5" customHeight="1"/>
    <row r="847" ht="13.5" customHeight="1"/>
    <row r="848" ht="13.5" customHeight="1"/>
    <row r="849" ht="13.5" customHeight="1"/>
    <row r="850" ht="13.5" customHeight="1"/>
    <row r="851" ht="13.5" customHeight="1"/>
    <row r="852" ht="13.5" customHeight="1"/>
    <row r="853" ht="13.5" customHeight="1"/>
    <row r="854" ht="13.5" customHeight="1"/>
    <row r="855" ht="13.5" customHeight="1"/>
    <row r="856" ht="13.5" customHeight="1"/>
    <row r="857" ht="13.5" customHeight="1"/>
    <row r="858" ht="13.5" customHeight="1"/>
    <row r="859" ht="13.5" customHeight="1"/>
    <row r="860" ht="13.5" customHeight="1"/>
    <row r="861" ht="13.5" customHeight="1"/>
    <row r="862" ht="13.5" customHeight="1"/>
    <row r="863" ht="13.5" customHeight="1"/>
    <row r="864" ht="13.5" customHeight="1"/>
    <row r="865" ht="13.5" customHeight="1"/>
    <row r="866" ht="13.5" customHeight="1"/>
    <row r="867" ht="13.5" customHeight="1"/>
    <row r="868" ht="13.5" customHeight="1"/>
    <row r="869" ht="13.5" customHeight="1"/>
    <row r="870" ht="13.5" customHeight="1"/>
    <row r="871" ht="13.5" customHeight="1"/>
    <row r="872" ht="13.5" customHeight="1"/>
    <row r="873" ht="13.5" customHeight="1"/>
    <row r="874" ht="13.5" customHeight="1"/>
    <row r="875" ht="13.5" customHeight="1"/>
    <row r="876" ht="13.5" customHeight="1"/>
    <row r="877" ht="13.5" customHeight="1"/>
    <row r="878" ht="13.5" customHeight="1"/>
    <row r="879" ht="13.5" customHeight="1"/>
    <row r="880" ht="13.5" customHeight="1"/>
    <row r="881" ht="13.5" customHeight="1"/>
    <row r="882" ht="13.5" customHeight="1"/>
    <row r="883" ht="13.5" customHeight="1"/>
    <row r="884" ht="13.5" customHeight="1"/>
    <row r="885" ht="13.5" customHeight="1"/>
    <row r="886" ht="13.5" customHeight="1"/>
    <row r="887" ht="13.5" customHeight="1"/>
    <row r="888" ht="13.5" customHeight="1"/>
    <row r="889" ht="13.5" customHeight="1"/>
    <row r="890" ht="13.5" customHeight="1"/>
    <row r="891" ht="13.5" customHeight="1"/>
    <row r="892" ht="13.5" customHeight="1"/>
    <row r="893" ht="13.5" customHeight="1"/>
    <row r="894" ht="13.5" customHeight="1"/>
    <row r="895" ht="13.5" customHeight="1"/>
    <row r="896" ht="13.5" customHeight="1"/>
    <row r="897" ht="13.5" customHeight="1"/>
    <row r="898" ht="13.5" customHeight="1"/>
    <row r="899" ht="13.5" customHeight="1"/>
    <row r="900" ht="13.5" customHeight="1"/>
    <row r="901" ht="13.5" customHeight="1"/>
    <row r="902" ht="13.5" customHeight="1"/>
    <row r="903" ht="13.5" customHeight="1"/>
    <row r="904" ht="13.5" customHeight="1"/>
    <row r="905" ht="13.5" customHeight="1"/>
    <row r="906" ht="13.5" customHeight="1"/>
    <row r="907" ht="13.5" customHeight="1"/>
    <row r="908" ht="13.5" customHeight="1"/>
    <row r="909" ht="13.5" customHeight="1"/>
    <row r="910" ht="13.5" customHeight="1"/>
    <row r="911" ht="13.5" customHeight="1"/>
    <row r="912" ht="13.5" customHeight="1"/>
    <row r="913" ht="13.5" customHeight="1"/>
    <row r="914" ht="13.5" customHeight="1"/>
    <row r="915" ht="13.5" customHeight="1"/>
    <row r="916" ht="13.5" customHeight="1"/>
    <row r="917" ht="13.5" customHeight="1"/>
    <row r="918" ht="13.5" customHeight="1"/>
    <row r="919" ht="13.5" customHeight="1"/>
    <row r="920" ht="13.5" customHeight="1"/>
    <row r="921" ht="13.5" customHeight="1"/>
    <row r="922" ht="13.5" customHeight="1"/>
    <row r="923" ht="13.5" customHeight="1"/>
    <row r="924" ht="13.5" customHeight="1"/>
    <row r="925" ht="13.5" customHeight="1"/>
    <row r="926" ht="13.5" customHeight="1"/>
    <row r="927" ht="13.5" customHeight="1"/>
    <row r="928" ht="13.5" customHeight="1"/>
    <row r="929" ht="13.5" customHeight="1"/>
    <row r="930" ht="13.5" customHeight="1"/>
    <row r="931" ht="13.5" customHeight="1"/>
    <row r="932" ht="13.5" customHeight="1"/>
    <row r="933" ht="13.5" customHeight="1"/>
    <row r="934" ht="13.5" customHeight="1"/>
    <row r="935" ht="13.5" customHeight="1"/>
    <row r="936" ht="13.5" customHeight="1"/>
    <row r="937" ht="13.5" customHeight="1"/>
    <row r="938" ht="13.5" customHeight="1"/>
    <row r="939" ht="13.5" customHeight="1"/>
    <row r="940" ht="13.5" customHeight="1"/>
    <row r="941" ht="13.5" customHeight="1"/>
    <row r="942" ht="13.5" customHeight="1"/>
    <row r="943" ht="13.5" customHeight="1"/>
    <row r="944" ht="13.5" customHeight="1"/>
    <row r="945" ht="13.5" customHeight="1"/>
    <row r="946" ht="13.5" customHeight="1"/>
    <row r="947" ht="13.5" customHeight="1"/>
    <row r="948" ht="13.5" customHeight="1"/>
    <row r="949" ht="13.5" customHeight="1"/>
    <row r="950" ht="13.5" customHeight="1"/>
    <row r="951" ht="13.5" customHeight="1"/>
    <row r="952" ht="13.5" customHeight="1"/>
    <row r="953" ht="13.5" customHeight="1"/>
    <row r="954" ht="13.5" customHeight="1"/>
    <row r="955" ht="13.5" customHeight="1"/>
    <row r="956" ht="13.5" customHeight="1"/>
    <row r="957" ht="13.5" customHeight="1"/>
    <row r="958" ht="13.5" customHeight="1"/>
    <row r="959" ht="13.5" customHeight="1"/>
    <row r="960" ht="13.5" customHeight="1"/>
    <row r="961" ht="13.5" customHeight="1"/>
    <row r="962" ht="13.5" customHeight="1"/>
    <row r="963" ht="13.5" customHeight="1"/>
    <row r="964" ht="13.5" customHeight="1"/>
    <row r="965" ht="13.5" customHeight="1"/>
    <row r="966" ht="13.5" customHeight="1"/>
    <row r="967" ht="13.5" customHeight="1"/>
    <row r="968" ht="13.5" customHeight="1"/>
    <row r="969" ht="13.5" customHeight="1"/>
    <row r="970" ht="13.5" customHeight="1"/>
    <row r="971" ht="13.5" customHeight="1"/>
    <row r="972" ht="13.5" customHeight="1"/>
    <row r="973" ht="13.5" customHeight="1"/>
    <row r="974" ht="13.5" customHeight="1"/>
    <row r="975" ht="13.5" customHeight="1"/>
    <row r="976" ht="13.5" customHeight="1"/>
    <row r="977" ht="13.5" customHeight="1"/>
    <row r="978" ht="13.5" customHeight="1"/>
    <row r="979" ht="13.5" customHeight="1"/>
    <row r="980" ht="13.5" customHeight="1"/>
    <row r="981" ht="13.5" customHeight="1"/>
    <row r="982" ht="13.5" customHeight="1"/>
    <row r="983" ht="13.5" customHeight="1"/>
    <row r="984" ht="13.5" customHeight="1"/>
    <row r="985" ht="13.5" customHeight="1"/>
    <row r="986" ht="13.5" customHeight="1"/>
    <row r="987" ht="13.5" customHeight="1"/>
    <row r="988" ht="13.5" customHeight="1"/>
    <row r="989" ht="13.5" customHeight="1"/>
    <row r="990" ht="13.5" customHeight="1"/>
    <row r="991" ht="13.5" customHeight="1"/>
    <row r="992" ht="13.5" customHeight="1"/>
    <row r="993" ht="13.5" customHeight="1"/>
    <row r="994" ht="13.5" customHeight="1"/>
    <row r="995" ht="13.5" customHeight="1"/>
    <row r="996" ht="13.5" customHeight="1"/>
    <row r="997" ht="13.5" customHeight="1"/>
    <row r="998" ht="13.5" customHeight="1"/>
    <row r="999" ht="13.5" customHeight="1"/>
    <row r="1000" ht="13.5" customHeight="1"/>
    <row r="1001" ht="13.5" customHeight="1"/>
    <row r="1002" ht="13.5" customHeight="1"/>
    <row r="1003" ht="13.5" customHeight="1"/>
    <row r="1004" ht="13.5" customHeight="1"/>
    <row r="1005" ht="13.5" customHeight="1"/>
    <row r="1006" ht="13.5" customHeight="1"/>
    <row r="1007" ht="13.5" customHeight="1"/>
    <row r="1008" ht="13.5" customHeight="1"/>
    <row r="1009" ht="13.5" customHeight="1"/>
    <row r="1010" ht="13.5" customHeight="1"/>
    <row r="1011" ht="13.5" customHeight="1"/>
    <row r="1012" ht="13.5" customHeight="1"/>
    <row r="1013" ht="13.5" customHeight="1"/>
    <row r="1014" ht="13.5" customHeight="1"/>
    <row r="1015" ht="13.5" customHeight="1"/>
    <row r="1016" ht="13.5" customHeight="1"/>
    <row r="1017" ht="13.5" customHeight="1"/>
    <row r="1018" ht="13.5" customHeight="1"/>
    <row r="1019" ht="13.5" customHeight="1"/>
    <row r="1020" ht="13.5" customHeight="1"/>
    <row r="1021" ht="13.5" customHeight="1"/>
    <row r="1022" ht="13.5" customHeight="1"/>
    <row r="1023" ht="13.5" customHeight="1"/>
    <row r="1024" ht="13.5" customHeight="1"/>
    <row r="1025" ht="13.5" customHeight="1"/>
    <row r="1026" ht="13.5" customHeight="1"/>
    <row r="1027" ht="13.5" customHeight="1"/>
    <row r="1028" ht="13.5" customHeight="1"/>
    <row r="1029" ht="13.5" customHeight="1"/>
    <row r="1030" ht="13.5" customHeight="1"/>
    <row r="1031" ht="13.5" customHeight="1"/>
    <row r="1032" ht="13.5" customHeight="1"/>
    <row r="1033" ht="13.5" customHeight="1"/>
    <row r="1034" ht="13.5" customHeight="1"/>
    <row r="1035" ht="13.5" customHeight="1"/>
    <row r="1036" ht="13.5" customHeight="1"/>
    <row r="1037" ht="13.5" customHeight="1"/>
    <row r="1038" ht="13.5" customHeight="1"/>
    <row r="1039" ht="13.5" customHeight="1"/>
    <row r="1040" ht="13.5" customHeight="1"/>
    <row r="1041" ht="13.5" customHeight="1"/>
    <row r="1042" ht="13.5" customHeight="1"/>
    <row r="1043" ht="13.5" customHeight="1"/>
    <row r="1044" ht="13.5" customHeight="1"/>
    <row r="1045" ht="13.5" customHeight="1"/>
    <row r="1046" ht="13.5" customHeight="1"/>
    <row r="1047" ht="13.5" customHeight="1"/>
    <row r="1048" ht="13.5" customHeight="1"/>
    <row r="1049" ht="13.5" customHeight="1"/>
    <row r="1050" ht="13.5" customHeight="1"/>
    <row r="1051" ht="13.5" customHeight="1"/>
    <row r="1052" ht="13.5" customHeight="1"/>
    <row r="1053" ht="13.5" customHeight="1"/>
    <row r="1054" ht="13.5" customHeight="1"/>
    <row r="1055" ht="13.5" customHeight="1"/>
    <row r="1056" ht="13.5" customHeight="1"/>
    <row r="1057" ht="13.5" customHeight="1"/>
    <row r="1058" ht="13.5" customHeight="1"/>
    <row r="1059" ht="13.5" customHeight="1"/>
    <row r="1060" ht="13.5" customHeight="1"/>
    <row r="1061" ht="13.5" customHeight="1"/>
    <row r="1062" ht="13.5" customHeight="1"/>
    <row r="1063" ht="13.5" customHeight="1"/>
    <row r="1064" ht="13.5" customHeight="1"/>
    <row r="1065" ht="13.5" customHeight="1"/>
    <row r="1066" ht="13.5" customHeight="1"/>
    <row r="1067" ht="13.5" customHeight="1"/>
    <row r="1068" ht="13.5" customHeight="1"/>
    <row r="1069" ht="13.5" customHeight="1"/>
    <row r="1070" ht="13.5" customHeight="1"/>
    <row r="1071" ht="13.5" customHeight="1"/>
    <row r="1072" ht="13.5" customHeight="1"/>
    <row r="1073" ht="13.5" customHeight="1"/>
    <row r="1074" ht="13.5" customHeight="1"/>
    <row r="1075" ht="13.5" customHeight="1"/>
    <row r="1076" ht="13.5" customHeight="1"/>
    <row r="1077" ht="13.5" customHeight="1"/>
    <row r="1078" ht="13.5" customHeight="1"/>
    <row r="1079" ht="13.5" customHeight="1"/>
    <row r="1080" ht="13.5" customHeight="1"/>
    <row r="1081" ht="13.5" customHeight="1"/>
    <row r="1082" ht="13.5" customHeight="1"/>
    <row r="1083" ht="13.5" customHeight="1"/>
    <row r="1084" ht="13.5" customHeight="1"/>
    <row r="1085" ht="13.5" customHeight="1"/>
    <row r="1086" ht="13.5" customHeight="1"/>
    <row r="1087" ht="13.5" customHeight="1"/>
    <row r="1088" ht="13.5" customHeight="1"/>
    <row r="1089" ht="13.5" customHeight="1"/>
    <row r="1090" ht="13.5" customHeight="1"/>
    <row r="1091" ht="13.5" customHeight="1"/>
    <row r="1092" ht="13.5" customHeight="1"/>
    <row r="1093" ht="13.5" customHeight="1"/>
    <row r="1094" ht="13.5" customHeight="1"/>
    <row r="1095" ht="13.5" customHeight="1"/>
    <row r="1096" ht="13.5" customHeight="1"/>
    <row r="1097" ht="13.5" customHeight="1"/>
    <row r="1098" ht="13.5" customHeight="1"/>
    <row r="1099" ht="13.5" customHeight="1"/>
    <row r="1100" ht="13.5" customHeight="1"/>
    <row r="1101" ht="13.5" customHeight="1"/>
    <row r="1102" ht="13.5" customHeight="1"/>
    <row r="1103" ht="13.5" customHeight="1"/>
    <row r="1104" ht="13.5" customHeight="1"/>
    <row r="1105" ht="13.5" customHeight="1"/>
    <row r="1106" ht="13.5" customHeight="1"/>
    <row r="1107" ht="13.5" customHeight="1"/>
    <row r="1108" ht="13.5" customHeight="1"/>
    <row r="1109" ht="13.5" customHeight="1"/>
    <row r="1110" ht="13.5" customHeight="1"/>
    <row r="1111" ht="13.5" customHeight="1"/>
    <row r="1112" ht="13.5" customHeight="1"/>
    <row r="1113" ht="13.5" customHeight="1"/>
    <row r="1114" ht="13.5" customHeight="1"/>
    <row r="1115" ht="13.5" customHeight="1"/>
    <row r="1116" ht="13.5" customHeight="1"/>
    <row r="1117" ht="13.5" customHeight="1"/>
    <row r="1118" ht="13.5" customHeight="1"/>
    <row r="1119" ht="13.5" customHeight="1"/>
    <row r="1120" ht="13.5" customHeight="1"/>
    <row r="1121" ht="13.5" customHeight="1"/>
    <row r="1122" ht="13.5" customHeight="1"/>
    <row r="1123" ht="13.5" customHeight="1"/>
    <row r="1124" ht="13.5" customHeight="1"/>
    <row r="1125" ht="13.5" customHeight="1"/>
    <row r="1126" ht="13.5" customHeight="1"/>
    <row r="1127" ht="13.5" customHeight="1"/>
    <row r="1128" ht="13.5" customHeight="1"/>
    <row r="1129" ht="13.5" customHeight="1"/>
    <row r="1130" ht="13.5" customHeight="1"/>
    <row r="1131" ht="13.5" customHeight="1"/>
    <row r="1132" ht="13.5" customHeight="1"/>
    <row r="1133" ht="13.5" customHeight="1"/>
    <row r="1134" ht="13.5" customHeight="1"/>
    <row r="1135" ht="13.5" customHeight="1"/>
    <row r="1136" ht="13.5" customHeight="1"/>
    <row r="1137" ht="13.5" customHeight="1"/>
    <row r="1138" ht="13.5" customHeight="1"/>
    <row r="1139" ht="13.5" customHeight="1"/>
    <row r="1140" ht="13.5" customHeight="1"/>
    <row r="1141" ht="13.5" customHeight="1"/>
    <row r="1142" ht="13.5" customHeight="1"/>
    <row r="1143" ht="13.5" customHeight="1"/>
    <row r="1144" ht="13.5" customHeight="1"/>
    <row r="1145" ht="13.5" customHeight="1"/>
    <row r="1146" ht="13.5" customHeight="1"/>
    <row r="1147" ht="13.5" customHeight="1"/>
    <row r="1148" ht="13.5" customHeight="1"/>
    <row r="1149" ht="13.5" customHeight="1"/>
    <row r="1150" ht="13.5" customHeight="1"/>
    <row r="1151" ht="13.5" customHeight="1"/>
    <row r="1152" ht="13.5" customHeight="1"/>
    <row r="1153" ht="13.5" customHeight="1"/>
    <row r="1154" ht="13.5" customHeight="1"/>
    <row r="1155" ht="13.5" customHeight="1"/>
    <row r="1156" ht="13.5" customHeight="1"/>
    <row r="1157" ht="13.5" customHeight="1"/>
    <row r="1158" ht="13.5" customHeight="1"/>
    <row r="1159" ht="13.5" customHeight="1"/>
    <row r="1160" ht="13.5" customHeight="1"/>
    <row r="1161" ht="13.5" customHeight="1"/>
    <row r="1162" ht="13.5" customHeight="1"/>
    <row r="1163" ht="13.5" customHeight="1"/>
    <row r="1164" ht="13.5" customHeight="1"/>
    <row r="1165" ht="13.5" customHeight="1"/>
    <row r="1166" ht="13.5" customHeight="1"/>
    <row r="1167" ht="13.5" customHeight="1"/>
    <row r="1168" ht="13.5" customHeight="1"/>
    <row r="1169" ht="13.5" customHeight="1"/>
    <row r="1170" ht="13.5" customHeight="1"/>
    <row r="1171" ht="13.5" customHeight="1"/>
    <row r="1172" ht="13.5" customHeight="1"/>
    <row r="1173" ht="13.5" customHeight="1"/>
    <row r="1174" ht="13.5" customHeight="1"/>
    <row r="1175" ht="13.5" customHeight="1"/>
    <row r="1176" ht="13.5" customHeight="1"/>
    <row r="1177" ht="13.5" customHeight="1"/>
    <row r="1178" ht="13.5" customHeight="1"/>
    <row r="1179" ht="13.5" customHeight="1"/>
    <row r="1180" ht="13.5" customHeight="1"/>
    <row r="1181" ht="13.5" customHeight="1"/>
    <row r="1182" ht="13.5" customHeight="1"/>
    <row r="1183" ht="13.5" customHeight="1"/>
    <row r="1184" ht="13.5" customHeight="1"/>
    <row r="1185" ht="13.5" customHeight="1"/>
    <row r="1186" ht="13.5" customHeight="1"/>
    <row r="1187" ht="13.5" customHeight="1"/>
    <row r="1188" ht="13.5" customHeight="1"/>
    <row r="1189" ht="13.5" customHeight="1"/>
    <row r="1190" ht="13.5" customHeight="1"/>
    <row r="1191" ht="13.5" customHeight="1"/>
    <row r="1192" ht="13.5" customHeight="1"/>
    <row r="1193" ht="13.5" customHeight="1"/>
    <row r="1194" ht="13.5" customHeight="1"/>
    <row r="1195" ht="13.5" customHeight="1"/>
    <row r="1196" ht="13.5" customHeight="1"/>
    <row r="1197" ht="13.5" customHeight="1"/>
    <row r="1198" ht="13.5" customHeight="1"/>
    <row r="1199" ht="13.5" customHeight="1"/>
    <row r="1200" ht="13.5" customHeight="1"/>
    <row r="1201" ht="13.5" customHeight="1"/>
    <row r="1202" ht="13.5" customHeight="1"/>
    <row r="1203" ht="13.5" customHeight="1"/>
    <row r="1204" ht="13.5" customHeight="1"/>
    <row r="1205" ht="13.5" customHeight="1"/>
    <row r="1206" ht="13.5" customHeight="1"/>
    <row r="1207" ht="13.5" customHeight="1"/>
    <row r="1208" ht="13.5" customHeight="1"/>
    <row r="1209" ht="13.5" customHeight="1"/>
    <row r="1210" ht="13.5" customHeight="1"/>
    <row r="1211" ht="13.5" customHeight="1"/>
    <row r="1212" ht="13.5" customHeight="1"/>
    <row r="1213" ht="13.5" customHeight="1"/>
    <row r="1214" ht="13.5" customHeight="1"/>
    <row r="1215" ht="13.5" customHeight="1"/>
    <row r="1216" ht="13.5" customHeight="1"/>
    <row r="1217" ht="13.5" customHeight="1"/>
    <row r="1218" ht="13.5" customHeight="1"/>
    <row r="1219" ht="13.5" customHeight="1"/>
    <row r="1220" ht="13.5" customHeight="1"/>
    <row r="1221" ht="13.5" customHeight="1"/>
    <row r="1222" ht="13.5" customHeight="1"/>
    <row r="1223" ht="13.5" customHeight="1"/>
    <row r="1224" ht="13.5" customHeight="1"/>
    <row r="1225" ht="13.5" customHeight="1"/>
    <row r="1226" ht="13.5" customHeight="1"/>
    <row r="1227" ht="13.5" customHeight="1"/>
    <row r="1228" ht="13.5" customHeight="1"/>
    <row r="1229" ht="13.5" customHeight="1"/>
    <row r="1230" ht="13.5" customHeight="1"/>
    <row r="1231" ht="13.5" customHeight="1"/>
    <row r="1232" ht="13.5" customHeight="1"/>
    <row r="1233" ht="13.5" customHeight="1"/>
    <row r="1234" ht="13.5" customHeight="1"/>
    <row r="1235" ht="13.5" customHeight="1"/>
    <row r="1236" ht="13.5" customHeight="1"/>
    <row r="1237" ht="13.5" customHeight="1"/>
    <row r="1238" ht="13.5" customHeight="1"/>
    <row r="1239" ht="13.5" customHeight="1"/>
    <row r="1240" ht="13.5" customHeight="1"/>
    <row r="1241" ht="13.5" customHeight="1"/>
    <row r="1242" ht="13.5" customHeight="1"/>
    <row r="1243" ht="13.5" customHeight="1"/>
    <row r="1244" ht="13.5" customHeight="1"/>
    <row r="1245" ht="13.5" customHeight="1"/>
    <row r="1246" ht="13.5" customHeight="1"/>
    <row r="1247" ht="13.5" customHeight="1"/>
    <row r="1248" ht="13.5" customHeight="1"/>
    <row r="1249" ht="13.5" customHeight="1"/>
    <row r="1250" ht="13.5" customHeight="1"/>
    <row r="1251" ht="13.5" customHeight="1"/>
    <row r="1252" ht="13.5" customHeight="1"/>
    <row r="1253" ht="13.5" customHeight="1"/>
    <row r="1254" ht="13.5" customHeight="1"/>
    <row r="1255" ht="13.5" customHeight="1"/>
    <row r="1256" ht="13.5" customHeight="1"/>
    <row r="1257" ht="13.5" customHeight="1"/>
    <row r="1258" ht="13.5" customHeight="1"/>
    <row r="1259" ht="13.5" customHeight="1"/>
    <row r="1260" ht="13.5" customHeight="1"/>
    <row r="1261" ht="13.5" customHeight="1"/>
    <row r="1262" ht="13.5" customHeight="1"/>
    <row r="1263" ht="13.5" customHeight="1"/>
    <row r="1264" ht="13.5" customHeight="1"/>
    <row r="1265" ht="13.5" customHeight="1"/>
    <row r="1266" ht="13.5" customHeight="1"/>
    <row r="1267" ht="13.5" customHeight="1"/>
    <row r="1268" ht="13.5" customHeight="1"/>
    <row r="1269" ht="13.5" customHeight="1"/>
    <row r="1270" ht="13.5" customHeight="1"/>
    <row r="1271" ht="13.5" customHeight="1"/>
    <row r="1272" ht="13.5" customHeight="1"/>
    <row r="1273" ht="13.5" customHeight="1"/>
    <row r="1274" ht="13.5" customHeight="1"/>
    <row r="1275" ht="13.5" customHeight="1"/>
    <row r="1276" ht="13.5" customHeight="1"/>
    <row r="1277" ht="13.5" customHeight="1"/>
    <row r="1278" ht="13.5" customHeight="1"/>
    <row r="1279" ht="13.5" customHeight="1"/>
    <row r="1280" ht="13.5" customHeight="1"/>
    <row r="1281" ht="13.5" customHeight="1"/>
    <row r="1282" ht="13.5" customHeight="1"/>
    <row r="1283" ht="13.5" customHeight="1"/>
    <row r="1284" ht="13.5" customHeight="1"/>
    <row r="1285" ht="13.5" customHeight="1"/>
    <row r="1286" ht="13.5" customHeight="1"/>
    <row r="1287" ht="13.5" customHeight="1"/>
    <row r="1288" ht="13.5" customHeight="1"/>
    <row r="1289" ht="13.5" customHeight="1"/>
    <row r="1290" ht="13.5" customHeight="1"/>
    <row r="1291" ht="13.5" customHeight="1"/>
    <row r="1292" ht="13.5" customHeight="1"/>
    <row r="1293" ht="13.5" customHeight="1"/>
    <row r="1294" ht="13.5" customHeight="1"/>
    <row r="1295" ht="13.5" customHeight="1"/>
    <row r="1296" ht="13.5" customHeight="1"/>
    <row r="1297" ht="13.5" customHeight="1"/>
    <row r="1298" ht="13.5" customHeight="1"/>
    <row r="1299" ht="13.5" customHeight="1"/>
    <row r="1300" ht="13.5" customHeight="1"/>
    <row r="1301" ht="13.5" customHeight="1"/>
    <row r="1302" ht="13.5" customHeight="1"/>
    <row r="1303" ht="13.5" customHeight="1"/>
    <row r="1304" ht="13.5" customHeight="1"/>
    <row r="1305" ht="13.5" customHeight="1"/>
    <row r="1306" ht="13.5" customHeight="1"/>
    <row r="1307" ht="13.5" customHeight="1"/>
    <row r="1308" ht="13.5" customHeight="1"/>
    <row r="1309" ht="13.5" customHeight="1"/>
    <row r="1310" ht="13.5" customHeight="1"/>
    <row r="1311" ht="13.5" customHeight="1"/>
    <row r="1312" ht="13.5" customHeight="1"/>
    <row r="1313" ht="13.5" customHeight="1"/>
    <row r="1314" ht="13.5" customHeight="1"/>
    <row r="1315" ht="13.5" customHeight="1"/>
    <row r="1316" ht="13.5" customHeight="1"/>
    <row r="1317" ht="13.5" customHeight="1"/>
    <row r="1318" ht="13.5" customHeight="1"/>
    <row r="1319" ht="13.5" customHeight="1"/>
    <row r="1320" ht="13.5" customHeight="1"/>
    <row r="1321" ht="13.5" customHeight="1"/>
    <row r="1322" ht="13.5" customHeight="1"/>
    <row r="1323" ht="13.5" customHeight="1"/>
    <row r="1324" ht="13.5" customHeight="1"/>
    <row r="1325" ht="13.5" customHeight="1"/>
    <row r="1326" ht="13.5" customHeight="1"/>
    <row r="1327" ht="13.5" customHeight="1"/>
    <row r="1328" ht="13.5" customHeight="1"/>
    <row r="1329" ht="13.5" customHeight="1"/>
    <row r="1330" ht="13.5" customHeight="1"/>
    <row r="1331" ht="13.5" customHeight="1"/>
    <row r="1332" ht="13.5" customHeight="1"/>
    <row r="1333" ht="13.5" customHeight="1"/>
    <row r="1334" ht="13.5" customHeight="1"/>
    <row r="1335" ht="13.5" customHeight="1"/>
    <row r="1336" ht="13.5" customHeight="1"/>
    <row r="1337" ht="13.5" customHeight="1"/>
    <row r="1338" ht="13.5" customHeight="1"/>
    <row r="1339" ht="13.5" customHeight="1"/>
    <row r="1340" ht="13.5" customHeight="1"/>
    <row r="1341" ht="13.5" customHeight="1"/>
    <row r="1342" ht="13.5" customHeight="1"/>
    <row r="1343" ht="13.5" customHeight="1"/>
    <row r="1344" ht="13.5" customHeight="1"/>
    <row r="1345" ht="13.5" customHeight="1"/>
    <row r="1346" ht="13.5" customHeight="1"/>
    <row r="1347" ht="13.5" customHeight="1"/>
    <row r="1348" ht="13.5" customHeight="1"/>
    <row r="1349" ht="13.5" customHeight="1"/>
    <row r="1350" ht="13.5" customHeight="1"/>
    <row r="1351" ht="13.5" customHeight="1"/>
    <row r="1352" ht="13.5" customHeight="1"/>
    <row r="1353" ht="13.5" customHeight="1"/>
    <row r="1354" ht="13.5" customHeight="1"/>
    <row r="1355" ht="13.5" customHeight="1"/>
    <row r="1356" ht="13.5" customHeight="1"/>
    <row r="1357" ht="13.5" customHeight="1"/>
    <row r="1358" ht="13.5" customHeight="1"/>
    <row r="1359" ht="13.5" customHeight="1"/>
    <row r="1360" ht="13.5" customHeight="1"/>
    <row r="1361" ht="13.5" customHeight="1"/>
    <row r="1362" ht="13.5" customHeight="1"/>
    <row r="1363" ht="13.5" customHeight="1"/>
    <row r="1364" ht="13.5" customHeight="1"/>
    <row r="1365" ht="13.5" customHeight="1"/>
    <row r="1366" ht="13.5" customHeight="1"/>
    <row r="1367" ht="13.5" customHeight="1"/>
    <row r="1368" ht="13.5" customHeight="1"/>
    <row r="1369" ht="13.5" customHeight="1"/>
    <row r="1370" ht="13.5" customHeight="1"/>
    <row r="1371" ht="13.5" customHeight="1"/>
    <row r="1372" ht="13.5" customHeight="1"/>
    <row r="1373" ht="13.5" customHeight="1"/>
    <row r="1374" ht="13.5" customHeight="1"/>
    <row r="1375" ht="13.5" customHeight="1"/>
    <row r="1376" ht="13.5" customHeight="1"/>
    <row r="1377" ht="13.5" customHeight="1"/>
    <row r="1378" ht="13.5" customHeight="1"/>
    <row r="1379" ht="13.5" customHeight="1"/>
    <row r="1380" ht="13.5" customHeight="1"/>
    <row r="1381" ht="13.5" customHeight="1"/>
    <row r="1382" ht="13.5" customHeight="1"/>
    <row r="1383" ht="13.5" customHeight="1"/>
    <row r="1384" ht="13.5" customHeight="1"/>
    <row r="1385" ht="13.5" customHeight="1"/>
    <row r="1386" ht="13.5" customHeight="1"/>
    <row r="1387" ht="13.5" customHeight="1"/>
    <row r="1388" ht="13.5" customHeight="1"/>
    <row r="1389" ht="13.5" customHeight="1"/>
    <row r="1390" ht="13.5" customHeight="1"/>
    <row r="1391" ht="13.5" customHeight="1"/>
    <row r="1392" ht="13.5" customHeight="1"/>
    <row r="1393" ht="13.5" customHeight="1"/>
    <row r="1394" ht="13.5" customHeight="1"/>
    <row r="1395" ht="13.5" customHeight="1"/>
    <row r="1396" ht="13.5" customHeight="1"/>
    <row r="1397" ht="13.5" customHeight="1"/>
    <row r="1398" ht="13.5" customHeight="1"/>
    <row r="1399" ht="13.5" customHeight="1"/>
    <row r="1400" ht="13.5" customHeight="1"/>
    <row r="1401" ht="13.5" customHeight="1"/>
    <row r="1402" ht="13.5" customHeight="1"/>
    <row r="1403" ht="13.5" customHeight="1"/>
    <row r="1404" ht="13.5" customHeight="1"/>
    <row r="1405" ht="13.5" customHeight="1"/>
    <row r="1406" ht="13.5" customHeight="1"/>
    <row r="1407" ht="13.5" customHeight="1"/>
    <row r="1408" ht="13.5" customHeight="1"/>
    <row r="1409" ht="13.5" customHeight="1"/>
    <row r="1410" ht="13.5" customHeight="1"/>
    <row r="1411" ht="13.5" customHeight="1"/>
    <row r="1412" ht="13.5" customHeight="1"/>
    <row r="1413" ht="13.5" customHeight="1"/>
    <row r="1414" ht="13.5" customHeight="1"/>
    <row r="1415" ht="13.5" customHeight="1"/>
    <row r="1416" ht="13.5" customHeight="1"/>
    <row r="1417" ht="13.5" customHeight="1"/>
    <row r="1418" ht="13.5" customHeight="1"/>
    <row r="1419" ht="13.5" customHeight="1"/>
    <row r="1420" ht="13.5" customHeight="1"/>
    <row r="1421" ht="13.5" customHeight="1"/>
    <row r="1422" ht="13.5" customHeight="1"/>
    <row r="1423" ht="13.5" customHeight="1"/>
    <row r="1424" ht="13.5" customHeight="1"/>
    <row r="1425" ht="13.5" customHeight="1"/>
    <row r="1426" ht="13.5" customHeight="1"/>
    <row r="1427" ht="13.5" customHeight="1"/>
    <row r="1428" ht="13.5" customHeight="1"/>
    <row r="1429" ht="13.5" customHeight="1"/>
    <row r="1430" ht="13.5" customHeight="1"/>
    <row r="1431" ht="13.5" customHeight="1"/>
    <row r="1432" ht="13.5" customHeight="1"/>
    <row r="1433" ht="13.5" customHeight="1"/>
    <row r="1434" ht="13.5" customHeight="1"/>
    <row r="1435" ht="13.5" customHeight="1"/>
    <row r="1436" ht="13.5" customHeight="1"/>
    <row r="1437" ht="13.5" customHeight="1"/>
    <row r="1438" ht="13.5" customHeight="1"/>
    <row r="1439" ht="13.5" customHeight="1"/>
    <row r="1440" ht="13.5" customHeight="1"/>
    <row r="1441" ht="13.5" customHeight="1"/>
    <row r="1442" ht="13.5" customHeight="1"/>
    <row r="1443" ht="13.5" customHeight="1"/>
    <row r="1444" ht="13.5" customHeight="1"/>
    <row r="1445" ht="13.5" customHeight="1"/>
    <row r="1446" ht="13.5" customHeight="1"/>
    <row r="1447" ht="13.5" customHeight="1"/>
    <row r="1448" ht="13.5" customHeight="1"/>
    <row r="1449" ht="13.5" customHeight="1"/>
    <row r="1450" ht="13.5" customHeight="1"/>
    <row r="1451" ht="13.5" customHeight="1"/>
    <row r="1452" ht="13.5" customHeight="1"/>
    <row r="1453" ht="13.5" customHeight="1"/>
    <row r="1454" ht="13.5" customHeight="1"/>
    <row r="1455" ht="13.5" customHeight="1"/>
    <row r="1456" ht="13.5" customHeight="1"/>
    <row r="1457" ht="13.5" customHeight="1"/>
    <row r="1458" ht="13.5" customHeight="1"/>
    <row r="1459" ht="13.5" customHeight="1"/>
    <row r="1460" ht="13.5" customHeight="1"/>
    <row r="1461" ht="13.5" customHeight="1"/>
    <row r="1462" ht="13.5" customHeight="1"/>
    <row r="1463" ht="13.5" customHeight="1"/>
    <row r="1464" ht="13.5" customHeight="1"/>
    <row r="1465" ht="13.5" customHeight="1"/>
    <row r="1466" ht="13.5" customHeight="1"/>
    <row r="1467" ht="13.5" customHeight="1"/>
    <row r="1468" ht="13.5" customHeight="1"/>
    <row r="1469" ht="13.5" customHeight="1"/>
    <row r="1470" ht="13.5" customHeight="1"/>
    <row r="1471" ht="13.5" customHeight="1"/>
    <row r="1472" ht="13.5" customHeight="1"/>
    <row r="1473" ht="13.5" customHeight="1"/>
    <row r="1474" ht="13.5" customHeight="1"/>
    <row r="1475" ht="13.5" customHeight="1"/>
    <row r="1476" ht="13.5" customHeight="1"/>
    <row r="1477" ht="13.5" customHeight="1"/>
    <row r="1478" ht="13.5" customHeight="1"/>
    <row r="1479" ht="13.5" customHeight="1"/>
    <row r="1480" ht="13.5" customHeight="1"/>
    <row r="1481" ht="13.5" customHeight="1"/>
    <row r="1482" ht="13.5" customHeight="1"/>
    <row r="1483" ht="13.5" customHeight="1"/>
    <row r="1484" ht="13.5" customHeight="1"/>
    <row r="1485" ht="13.5" customHeight="1"/>
    <row r="1486" ht="13.5" customHeight="1"/>
    <row r="1487" ht="13.5" customHeight="1"/>
    <row r="1488" ht="13.5" customHeight="1"/>
    <row r="1489" ht="13.5" customHeight="1"/>
    <row r="1490" ht="13.5" customHeight="1"/>
    <row r="1491" ht="13.5" customHeight="1"/>
    <row r="1492" ht="13.5" customHeight="1"/>
    <row r="1493" ht="13.5" customHeight="1"/>
    <row r="1494" ht="13.5" customHeight="1"/>
    <row r="1495" ht="13.5" customHeight="1"/>
    <row r="1496" ht="13.5" customHeight="1"/>
    <row r="1497" ht="13.5" customHeight="1"/>
    <row r="1498" ht="13.5" customHeight="1"/>
    <row r="1499" ht="13.5" customHeight="1"/>
    <row r="1500" ht="13.5" customHeight="1"/>
    <row r="1501" ht="13.5" customHeight="1"/>
    <row r="1502" ht="13.5" customHeight="1"/>
    <row r="1503" ht="13.5" customHeight="1"/>
    <row r="1504" ht="13.5" customHeight="1"/>
    <row r="1505" ht="13.5" customHeight="1"/>
    <row r="1506" ht="13.5" customHeight="1"/>
    <row r="1507" ht="13.5" customHeight="1"/>
    <row r="1508" ht="13.5" customHeight="1"/>
    <row r="1509" ht="13.5" customHeight="1"/>
    <row r="1510" ht="13.5" customHeight="1"/>
    <row r="1511" ht="13.5" customHeight="1"/>
    <row r="1512" ht="13.5" customHeight="1"/>
    <row r="1513" ht="13.5" customHeight="1"/>
    <row r="1514" ht="13.5" customHeight="1"/>
    <row r="1515" ht="13.5" customHeight="1"/>
    <row r="1516" ht="13.5" customHeight="1"/>
    <row r="1517" ht="13.5" customHeight="1"/>
    <row r="1518" ht="13.5" customHeight="1"/>
    <row r="1519" ht="13.5" customHeight="1"/>
    <row r="1520" ht="13.5" customHeight="1"/>
    <row r="1521" ht="13.5" customHeight="1"/>
    <row r="1522" ht="13.5" customHeight="1"/>
    <row r="1523" ht="13.5" customHeight="1"/>
    <row r="1524" ht="13.5" customHeight="1"/>
    <row r="1525" ht="13.5" customHeight="1"/>
    <row r="1526" ht="13.5" customHeight="1"/>
    <row r="1527" ht="13.5" customHeight="1"/>
    <row r="1528" ht="13.5" customHeight="1"/>
    <row r="1529" ht="13.5" customHeight="1"/>
    <row r="1530" ht="13.5" customHeight="1"/>
    <row r="1531" ht="13.5" customHeight="1"/>
    <row r="1532" ht="13.5" customHeight="1"/>
    <row r="1533" ht="13.5" customHeight="1"/>
    <row r="1534" ht="13.5" customHeight="1"/>
    <row r="1535" ht="13.5" customHeight="1"/>
    <row r="1536" ht="13.5" customHeight="1"/>
    <row r="1537" ht="13.5" customHeight="1"/>
    <row r="1538" ht="13.5" customHeight="1"/>
    <row r="1539" ht="13.5" customHeight="1"/>
    <row r="1540" ht="13.5" customHeight="1"/>
    <row r="1541" ht="13.5" customHeight="1"/>
    <row r="1542" ht="13.5" customHeight="1"/>
    <row r="1543" ht="13.5" customHeight="1"/>
    <row r="1544" ht="13.5" customHeight="1"/>
    <row r="1545" ht="13.5" customHeight="1"/>
    <row r="1546" ht="13.5" customHeight="1"/>
    <row r="1547" ht="13.5" customHeight="1"/>
    <row r="1548" ht="13.5" customHeight="1"/>
    <row r="1549" ht="13.5" customHeight="1"/>
    <row r="1550" ht="13.5" customHeight="1"/>
    <row r="1551" ht="13.5" customHeight="1"/>
    <row r="1552" ht="13.5" customHeight="1"/>
    <row r="1553" ht="13.5" customHeight="1"/>
    <row r="1554" ht="13.5" customHeight="1"/>
    <row r="1555" ht="13.5" customHeight="1"/>
    <row r="1556" ht="13.5" customHeight="1"/>
    <row r="1557" ht="13.5" customHeight="1"/>
    <row r="1558" ht="13.5" customHeight="1"/>
    <row r="1559" ht="13.5" customHeight="1"/>
    <row r="1560" ht="13.5" customHeight="1"/>
    <row r="1561" ht="13.5" customHeight="1"/>
    <row r="1562" ht="13.5" customHeight="1"/>
    <row r="1563" ht="13.5" customHeight="1"/>
    <row r="1564" ht="13.5" customHeight="1"/>
    <row r="1565" ht="13.5" customHeight="1"/>
    <row r="1566" ht="13.5" customHeight="1"/>
    <row r="1567" ht="13.5" customHeight="1"/>
    <row r="1568" ht="13.5" customHeight="1"/>
    <row r="1569" ht="13.5" customHeight="1"/>
    <row r="1570" ht="13.5" customHeight="1"/>
    <row r="1571" ht="13.5" customHeight="1"/>
    <row r="1572" ht="13.5" customHeight="1"/>
    <row r="1573" ht="13.5" customHeight="1"/>
    <row r="1574" ht="13.5" customHeight="1"/>
    <row r="1575" ht="13.5" customHeight="1"/>
    <row r="1576" ht="13.5" customHeight="1"/>
    <row r="1577" ht="13.5" customHeight="1"/>
    <row r="1578" ht="13.5" customHeight="1"/>
    <row r="1579" ht="13.5" customHeight="1"/>
    <row r="1580" ht="13.5" customHeight="1"/>
    <row r="1581" ht="13.5" customHeight="1"/>
    <row r="1582" ht="13.5" customHeight="1"/>
    <row r="1583" ht="13.5" customHeight="1"/>
    <row r="1584" ht="13.5" customHeight="1"/>
    <row r="1585" ht="13.5" customHeight="1"/>
    <row r="1586" ht="13.5" customHeight="1"/>
    <row r="1587" ht="13.5" customHeight="1"/>
    <row r="1588" ht="13.5" customHeight="1"/>
    <row r="1589" ht="13.5" customHeight="1"/>
    <row r="1590" ht="13.5" customHeight="1"/>
    <row r="1591" ht="13.5" customHeight="1"/>
    <row r="1592" ht="13.5" customHeight="1"/>
    <row r="1593" ht="13.5" customHeight="1"/>
    <row r="1594" ht="13.5" customHeight="1"/>
    <row r="1595" ht="13.5" customHeight="1"/>
    <row r="1596" ht="13.5" customHeight="1"/>
    <row r="1597" ht="13.5" customHeight="1"/>
    <row r="1598" ht="13.5" customHeight="1"/>
    <row r="1599" ht="13.5" customHeight="1"/>
    <row r="1600" ht="13.5" customHeight="1"/>
    <row r="1601" ht="13.5" customHeight="1"/>
    <row r="1602" ht="13.5" customHeight="1"/>
    <row r="1603" ht="13.5" customHeight="1"/>
    <row r="1604" ht="13.5" customHeight="1"/>
    <row r="1605" ht="13.5" customHeight="1"/>
    <row r="1606" ht="13.5" customHeight="1"/>
    <row r="1607" ht="13.5" customHeight="1"/>
    <row r="1608" ht="13.5" customHeight="1"/>
    <row r="1609" ht="13.5" customHeight="1"/>
    <row r="1610" ht="13.5" customHeight="1"/>
    <row r="1611" ht="13.5" customHeight="1"/>
    <row r="1612" ht="13.5" customHeight="1"/>
    <row r="1613" ht="13.5" customHeight="1"/>
    <row r="1614" ht="13.5" customHeight="1"/>
    <row r="1615" ht="13.5" customHeight="1"/>
    <row r="1616" ht="13.5" customHeight="1"/>
    <row r="1617" ht="13.5" customHeight="1"/>
    <row r="1618" ht="13.5" customHeight="1"/>
    <row r="1619" ht="13.5" customHeight="1"/>
    <row r="1620" ht="13.5" customHeight="1"/>
    <row r="1621" ht="13.5" customHeight="1"/>
    <row r="1622" ht="13.5" customHeight="1"/>
    <row r="1623" ht="13.5" customHeight="1"/>
    <row r="1624" ht="13.5" customHeight="1"/>
    <row r="1625" ht="13.5" customHeight="1"/>
    <row r="1626" ht="13.5" customHeight="1"/>
    <row r="1627" ht="13.5" customHeight="1"/>
    <row r="1628" ht="13.5" customHeight="1"/>
    <row r="1629" ht="13.5" customHeight="1"/>
    <row r="1630" ht="13.5" customHeight="1"/>
    <row r="1631" ht="13.5" customHeight="1"/>
    <row r="1632" ht="13.5" customHeight="1"/>
    <row r="1633" ht="13.5" customHeight="1"/>
    <row r="1634" ht="13.5" customHeight="1"/>
    <row r="1635" ht="13.5" customHeight="1"/>
    <row r="1636" ht="13.5" customHeight="1"/>
    <row r="1637" ht="13.5" customHeight="1"/>
    <row r="1638" ht="13.5" customHeight="1"/>
    <row r="1639" ht="13.5" customHeight="1"/>
    <row r="1640" ht="13.5" customHeight="1"/>
    <row r="1641" ht="13.5" customHeight="1"/>
    <row r="1642" ht="13.5" customHeight="1"/>
    <row r="1643" ht="13.5" customHeight="1"/>
    <row r="1644" ht="13.5" customHeight="1"/>
    <row r="1645" ht="13.5" customHeight="1"/>
    <row r="1646" ht="13.5" customHeight="1"/>
    <row r="1647" ht="13.5" customHeight="1"/>
    <row r="1648" ht="13.5" customHeight="1"/>
    <row r="1649" ht="13.5" customHeight="1"/>
    <row r="1650" ht="13.5" customHeight="1"/>
    <row r="1651" ht="13.5" customHeight="1"/>
    <row r="1652" ht="13.5" customHeight="1"/>
    <row r="1653" ht="13.5" customHeight="1"/>
    <row r="1654" ht="13.5" customHeight="1"/>
    <row r="1655" ht="13.5" customHeight="1"/>
    <row r="1656" ht="13.5" customHeight="1"/>
    <row r="1657" ht="13.5" customHeight="1"/>
    <row r="1658" ht="13.5" customHeight="1"/>
    <row r="1659" ht="13.5" customHeight="1"/>
    <row r="1660" ht="13.5" customHeight="1"/>
    <row r="1661" ht="13.5" customHeight="1"/>
    <row r="1662" ht="13.5" customHeight="1"/>
    <row r="1663" ht="13.5" customHeight="1"/>
    <row r="1664" ht="13.5" customHeight="1"/>
    <row r="1665" ht="13.5" customHeight="1"/>
    <row r="1666" ht="13.5" customHeight="1"/>
    <row r="1667" ht="13.5" customHeight="1"/>
    <row r="1668" ht="13.5" customHeight="1"/>
    <row r="1669" ht="13.5" customHeight="1"/>
    <row r="1670" ht="13.5" customHeight="1"/>
    <row r="1671" ht="13.5" customHeight="1"/>
    <row r="1672" ht="13.5" customHeight="1"/>
    <row r="1673" ht="13.5" customHeight="1"/>
    <row r="1674" ht="13.5" customHeight="1"/>
    <row r="1675" ht="13.5" customHeight="1"/>
    <row r="1676" ht="13.5" customHeight="1"/>
    <row r="1677" ht="13.5" customHeight="1"/>
    <row r="1678" ht="13.5" customHeight="1"/>
    <row r="1679" ht="13.5" customHeight="1"/>
    <row r="1680" ht="13.5" customHeight="1"/>
    <row r="1681" ht="13.5" customHeight="1"/>
    <row r="1682" ht="13.5" customHeight="1"/>
    <row r="1683" ht="13.5" customHeight="1"/>
    <row r="1684" ht="13.5" customHeight="1"/>
    <row r="1685" ht="13.5" customHeight="1"/>
    <row r="1686" ht="13.5" customHeight="1"/>
    <row r="1687" ht="13.5" customHeight="1"/>
    <row r="1688" ht="13.5" customHeight="1"/>
    <row r="1689" ht="13.5" customHeight="1"/>
    <row r="1690" ht="13.5" customHeight="1"/>
    <row r="1691" ht="13.5" customHeight="1"/>
    <row r="1692" ht="13.5" customHeight="1"/>
    <row r="1693" ht="13.5" customHeight="1"/>
    <row r="1694" ht="13.5" customHeight="1"/>
    <row r="1695" ht="13.5" customHeight="1"/>
    <row r="1696" ht="13.5" customHeight="1"/>
    <row r="1697" ht="13.5" customHeight="1"/>
    <row r="1698" ht="13.5" customHeight="1"/>
    <row r="1699" ht="13.5" customHeight="1"/>
    <row r="1700" ht="13.5" customHeight="1"/>
    <row r="1701" ht="13.5" customHeight="1"/>
    <row r="1702" ht="13.5" customHeight="1"/>
    <row r="1703" ht="13.5" customHeight="1"/>
    <row r="1704" ht="13.5" customHeight="1"/>
    <row r="1705" ht="13.5" customHeight="1"/>
    <row r="1706" ht="13.5" customHeight="1"/>
    <row r="1707" ht="13.5" customHeight="1"/>
    <row r="1708" ht="13.5" customHeight="1"/>
    <row r="1709" ht="13.5" customHeight="1"/>
    <row r="1710" ht="13.5" customHeight="1"/>
    <row r="1711" ht="13.5" customHeight="1"/>
    <row r="1712" ht="13.5" customHeight="1"/>
    <row r="1713" ht="13.5" customHeight="1"/>
    <row r="1714" ht="13.5" customHeight="1"/>
    <row r="1715" ht="13.5" customHeight="1"/>
    <row r="1716" ht="13.5" customHeight="1"/>
    <row r="1717" ht="13.5" customHeight="1"/>
    <row r="1718" ht="13.5" customHeight="1"/>
    <row r="1719" ht="13.5" customHeight="1"/>
    <row r="1720" ht="13.5" customHeight="1"/>
    <row r="1721" ht="13.5" customHeight="1"/>
    <row r="1722" ht="13.5" customHeight="1"/>
    <row r="1723" ht="13.5" customHeight="1"/>
    <row r="1724" ht="13.5" customHeight="1"/>
    <row r="1725" ht="13.5" customHeight="1"/>
    <row r="1726" ht="13.5" customHeight="1"/>
    <row r="1727" ht="13.5" customHeight="1"/>
    <row r="1728" ht="13.5" customHeight="1"/>
    <row r="1729" ht="13.5" customHeight="1"/>
    <row r="1730" ht="13.5" customHeight="1"/>
    <row r="1731" ht="13.5" customHeight="1"/>
    <row r="1732" ht="13.5" customHeight="1"/>
    <row r="1733" ht="13.5" customHeight="1"/>
    <row r="1734" ht="13.5" customHeight="1"/>
    <row r="1735" ht="13.5" customHeight="1"/>
    <row r="1736" ht="13.5" customHeight="1"/>
    <row r="1737" ht="13.5" customHeight="1"/>
    <row r="1738" ht="13.5" customHeight="1"/>
    <row r="1739" ht="13.5" customHeight="1"/>
    <row r="1740" ht="13.5" customHeight="1"/>
    <row r="1741" ht="13.5" customHeight="1"/>
    <row r="1742" ht="13.5" customHeight="1"/>
    <row r="1743" ht="13.5" customHeight="1"/>
    <row r="1744" ht="13.5" customHeight="1"/>
    <row r="1745" ht="13.5" customHeight="1"/>
    <row r="1746" ht="13.5" customHeight="1"/>
    <row r="1747" ht="13.5" customHeight="1"/>
    <row r="1748" ht="13.5" customHeight="1"/>
    <row r="1749" ht="13.5" customHeight="1"/>
    <row r="1750" ht="13.5" customHeight="1"/>
    <row r="1751" ht="13.5" customHeight="1"/>
    <row r="1752" ht="13.5" customHeight="1"/>
    <row r="1753" ht="13.5" customHeight="1"/>
    <row r="1754" ht="13.5" customHeight="1"/>
    <row r="1755" ht="13.5" customHeight="1"/>
    <row r="1756" ht="13.5" customHeight="1"/>
    <row r="1757" ht="13.5" customHeight="1"/>
    <row r="1758" ht="13.5" customHeight="1"/>
    <row r="1759" ht="13.5" customHeight="1"/>
    <row r="1760" ht="13.5" customHeight="1"/>
    <row r="1761" ht="13.5" customHeight="1"/>
    <row r="1762" ht="13.5" customHeight="1"/>
    <row r="1763" ht="13.5" customHeight="1"/>
    <row r="1764" ht="13.5" customHeight="1"/>
    <row r="1765" ht="13.5" customHeight="1"/>
    <row r="1766" ht="13.5" customHeight="1"/>
    <row r="1767" ht="13.5" customHeight="1"/>
    <row r="1768" ht="13.5" customHeight="1"/>
    <row r="1769" ht="13.5" customHeight="1"/>
    <row r="1770" ht="13.5" customHeight="1"/>
    <row r="1771" ht="13.5" customHeight="1"/>
    <row r="1772" ht="13.5" customHeight="1"/>
    <row r="1773" ht="13.5" customHeight="1"/>
    <row r="1774" ht="13.5" customHeight="1"/>
    <row r="1775" ht="13.5" customHeight="1"/>
    <row r="1776" ht="13.5" customHeight="1"/>
    <row r="1777" ht="13.5" customHeight="1"/>
    <row r="1778" ht="13.5" customHeight="1"/>
    <row r="1779" ht="13.5" customHeight="1"/>
    <row r="1780" ht="13.5" customHeight="1"/>
    <row r="1781" ht="13.5" customHeight="1"/>
    <row r="1782" ht="13.5" customHeight="1"/>
    <row r="1783" ht="13.5" customHeight="1"/>
    <row r="1784" ht="13.5" customHeight="1"/>
    <row r="1785" ht="13.5" customHeight="1"/>
    <row r="1786" ht="13.5" customHeight="1"/>
    <row r="1787" ht="13.5" customHeight="1"/>
    <row r="1788" ht="13.5" customHeight="1"/>
    <row r="1789" ht="13.5" customHeight="1"/>
    <row r="1790" ht="13.5" customHeight="1"/>
    <row r="1791" ht="13.5" customHeight="1"/>
    <row r="1792" ht="13.5" customHeight="1"/>
    <row r="1793" ht="13.5" customHeight="1"/>
    <row r="1794" ht="13.5" customHeight="1"/>
    <row r="1795" ht="13.5" customHeight="1"/>
    <row r="1796" ht="13.5" customHeight="1"/>
    <row r="1797" ht="13.5" customHeight="1"/>
    <row r="1798" ht="13.5" customHeight="1"/>
    <row r="1799" ht="13.5" customHeight="1"/>
    <row r="1800" ht="13.5" customHeight="1"/>
    <row r="1801" ht="13.5" customHeight="1"/>
    <row r="1802" ht="13.5" customHeight="1"/>
    <row r="1803" ht="13.5" customHeight="1"/>
    <row r="1804" ht="13.5" customHeight="1"/>
    <row r="1805" ht="13.5" customHeight="1"/>
    <row r="1806" ht="13.5" customHeight="1"/>
    <row r="1807" ht="13.5" customHeight="1"/>
    <row r="1808" ht="13.5" customHeight="1"/>
    <row r="1809" ht="13.5" customHeight="1"/>
    <row r="1810" ht="13.5" customHeight="1"/>
    <row r="1811" ht="13.5" customHeight="1"/>
    <row r="1812" ht="13.5" customHeight="1"/>
    <row r="1813" ht="13.5" customHeight="1"/>
    <row r="1814" ht="13.5" customHeight="1"/>
    <row r="1815" ht="13.5" customHeight="1"/>
    <row r="1816" ht="13.5" customHeight="1"/>
    <row r="1817" ht="13.5" customHeight="1"/>
    <row r="1818" ht="13.5" customHeight="1"/>
    <row r="1819" ht="13.5" customHeight="1"/>
    <row r="1820" ht="13.5" customHeight="1"/>
    <row r="1821" ht="13.5" customHeight="1"/>
    <row r="1822" ht="13.5" customHeight="1"/>
    <row r="1823" ht="13.5" customHeight="1"/>
    <row r="1824" ht="13.5" customHeight="1"/>
    <row r="1825" ht="13.5" customHeight="1"/>
    <row r="1826" ht="13.5" customHeight="1"/>
    <row r="1827" ht="13.5" customHeight="1"/>
    <row r="1828" ht="13.5" customHeight="1"/>
    <row r="1829" ht="13.5" customHeight="1"/>
    <row r="1830" ht="13.5" customHeight="1"/>
    <row r="1831" ht="13.5" customHeight="1"/>
    <row r="1832" ht="13.5" customHeight="1"/>
    <row r="1833" ht="13.5" customHeight="1"/>
    <row r="1834" ht="13.5" customHeight="1"/>
    <row r="1835" ht="13.5" customHeight="1"/>
    <row r="1836" ht="13.5" customHeight="1"/>
    <row r="1837" ht="13.5" customHeight="1"/>
    <row r="1838" ht="13.5" customHeight="1"/>
    <row r="1839" ht="13.5" customHeight="1"/>
    <row r="1840" ht="13.5" customHeight="1"/>
    <row r="1841" ht="13.5" customHeight="1"/>
    <row r="1842" ht="13.5" customHeight="1"/>
    <row r="1843" ht="13.5" customHeight="1"/>
    <row r="1844" ht="13.5" customHeight="1"/>
    <row r="1845" ht="13.5" customHeight="1"/>
    <row r="1846" ht="13.5" customHeight="1"/>
    <row r="1847" ht="13.5" customHeight="1"/>
    <row r="1848" ht="13.5" customHeight="1"/>
    <row r="1849" ht="13.5" customHeight="1"/>
    <row r="1850" ht="13.5" customHeight="1"/>
    <row r="1851" ht="13.5" customHeight="1"/>
    <row r="1852" ht="13.5" customHeight="1"/>
    <row r="1853" ht="13.5" customHeight="1"/>
    <row r="1854" ht="13.5" customHeight="1"/>
    <row r="1855" ht="13.5" customHeight="1"/>
    <row r="1856" ht="13.5" customHeight="1"/>
    <row r="1857" ht="13.5" customHeight="1"/>
    <row r="1858" ht="13.5" customHeight="1"/>
    <row r="1859" ht="13.5" customHeight="1"/>
    <row r="1860" ht="13.5" customHeight="1"/>
    <row r="1861" ht="13.5" customHeight="1"/>
    <row r="1862" ht="13.5" customHeight="1"/>
    <row r="1863" ht="13.5" customHeight="1"/>
    <row r="1864" ht="13.5" customHeight="1"/>
    <row r="1865" ht="13.5" customHeight="1"/>
    <row r="1866" ht="13.5" customHeight="1"/>
    <row r="1867" ht="13.5" customHeight="1"/>
    <row r="1868" ht="13.5" customHeight="1"/>
    <row r="1869" ht="13.5" customHeight="1"/>
    <row r="1870" ht="13.5" customHeight="1"/>
    <row r="1871" ht="13.5" customHeight="1"/>
    <row r="1872" ht="13.5" customHeight="1"/>
    <row r="1873" ht="13.5" customHeight="1"/>
    <row r="1874" ht="13.5" customHeight="1"/>
    <row r="1875" ht="13.5" customHeight="1"/>
    <row r="1876" ht="13.5" customHeight="1"/>
    <row r="1877" ht="13.5" customHeight="1"/>
    <row r="1878" ht="13.5" customHeight="1"/>
    <row r="1879" ht="13.5" customHeight="1"/>
    <row r="1880" ht="13.5" customHeight="1"/>
    <row r="1881" ht="13.5" customHeight="1"/>
    <row r="1882" ht="13.5" customHeight="1"/>
    <row r="1883" ht="13.5" customHeight="1"/>
    <row r="1884" ht="13.5" customHeight="1"/>
    <row r="1885" ht="13.5" customHeight="1"/>
    <row r="1886" ht="13.5" customHeight="1"/>
    <row r="1887" ht="13.5" customHeight="1"/>
    <row r="1888" ht="13.5" customHeight="1"/>
    <row r="1889" ht="13.5" customHeight="1"/>
    <row r="1890" ht="13.5" customHeight="1"/>
    <row r="1891" ht="13.5" customHeight="1"/>
    <row r="1892" ht="13.5" customHeight="1"/>
    <row r="1893" ht="13.5" customHeight="1"/>
    <row r="1894" ht="13.5" customHeight="1"/>
    <row r="1895" ht="13.5" customHeight="1"/>
    <row r="1896" ht="13.5" customHeight="1"/>
    <row r="1897" ht="13.5" customHeight="1"/>
    <row r="1898" ht="13.5" customHeight="1"/>
    <row r="1899" ht="13.5" customHeight="1"/>
    <row r="1900" ht="13.5" customHeight="1"/>
    <row r="1901" ht="13.5" customHeight="1"/>
    <row r="1902" ht="13.5" customHeight="1"/>
    <row r="1903" ht="13.5" customHeight="1"/>
    <row r="1904" ht="13.5" customHeight="1"/>
    <row r="1905" ht="13.5" customHeight="1"/>
    <row r="1906" ht="13.5" customHeight="1"/>
    <row r="1907" ht="13.5" customHeight="1"/>
    <row r="1908" ht="13.5" customHeight="1"/>
    <row r="1909" ht="13.5" customHeight="1"/>
    <row r="1910" ht="13.5" customHeight="1"/>
    <row r="1911" ht="13.5" customHeight="1"/>
    <row r="1912" ht="13.5" customHeight="1"/>
    <row r="1913" ht="13.5" customHeight="1"/>
    <row r="1914" ht="13.5" customHeight="1"/>
    <row r="1915" ht="13.5" customHeight="1"/>
    <row r="1916" ht="13.5" customHeight="1"/>
    <row r="1917" ht="13.5" customHeight="1"/>
    <row r="1918" ht="13.5" customHeight="1"/>
    <row r="1919" ht="13.5" customHeight="1"/>
    <row r="1920" ht="13.5" customHeight="1"/>
    <row r="1921" ht="13.5" customHeight="1"/>
    <row r="1922" ht="13.5" customHeight="1"/>
    <row r="1923" ht="13.5" customHeight="1"/>
    <row r="1924" ht="13.5" customHeight="1"/>
    <row r="1925" ht="13.5" customHeight="1"/>
    <row r="1926" ht="13.5" customHeight="1"/>
    <row r="1927" ht="13.5" customHeight="1"/>
    <row r="1928" ht="13.5" customHeight="1"/>
    <row r="1929" ht="13.5" customHeight="1"/>
    <row r="1930" ht="13.5" customHeight="1"/>
    <row r="1931" ht="13.5" customHeight="1"/>
    <row r="1932" ht="13.5" customHeight="1"/>
    <row r="1933" ht="13.5" customHeight="1"/>
    <row r="1934" ht="13.5" customHeight="1"/>
    <row r="1935" ht="13.5" customHeight="1"/>
    <row r="1936" ht="13.5" customHeight="1"/>
    <row r="1937" ht="13.5" customHeight="1"/>
    <row r="1938" ht="13.5" customHeight="1"/>
    <row r="1939" ht="13.5" customHeight="1"/>
    <row r="1940" ht="13.5" customHeight="1"/>
    <row r="1941" ht="13.5" customHeight="1"/>
    <row r="1942" ht="13.5" customHeight="1"/>
    <row r="1943" ht="13.5" customHeight="1"/>
    <row r="1944" ht="13.5" customHeight="1"/>
    <row r="1945" ht="13.5" customHeight="1"/>
    <row r="1946" ht="13.5" customHeight="1"/>
    <row r="1947" ht="13.5" customHeight="1"/>
    <row r="1948" ht="13.5" customHeight="1"/>
    <row r="1949" ht="13.5" customHeight="1"/>
    <row r="1950" ht="13.5" customHeight="1"/>
    <row r="1951" ht="13.5" customHeight="1"/>
    <row r="1952" ht="13.5" customHeight="1"/>
    <row r="1953" ht="13.5" customHeight="1"/>
    <row r="1954" ht="13.5" customHeight="1"/>
    <row r="1955" ht="13.5" customHeight="1"/>
    <row r="1956" ht="13.5" customHeight="1"/>
    <row r="1957" ht="13.5" customHeight="1"/>
    <row r="1958" ht="13.5" customHeight="1"/>
    <row r="1959" ht="13.5" customHeight="1"/>
    <row r="1960" ht="13.5" customHeight="1"/>
    <row r="1961" ht="13.5" customHeight="1"/>
    <row r="1962" ht="13.5" customHeight="1"/>
    <row r="1963" ht="13.5" customHeight="1"/>
    <row r="1964" ht="13.5" customHeight="1"/>
    <row r="1965" ht="13.5" customHeight="1"/>
    <row r="1966" ht="13.5" customHeight="1"/>
    <row r="1967" ht="13.5" customHeight="1"/>
    <row r="1968" ht="13.5" customHeight="1"/>
    <row r="1969" ht="13.5" customHeight="1"/>
    <row r="1970" ht="13.5" customHeight="1"/>
    <row r="1971" ht="13.5" customHeight="1"/>
    <row r="1972" ht="13.5" customHeight="1"/>
    <row r="1973" ht="13.5" customHeight="1"/>
    <row r="1974" ht="13.5" customHeight="1"/>
    <row r="1975" ht="13.5" customHeight="1"/>
    <row r="1976" ht="13.5" customHeight="1"/>
    <row r="1977" ht="13.5" customHeight="1"/>
    <row r="1978" ht="13.5" customHeight="1"/>
    <row r="1979" ht="13.5" customHeight="1"/>
    <row r="1980" ht="13.5" customHeight="1"/>
    <row r="1981" ht="13.5" customHeight="1"/>
    <row r="1982" ht="13.5" customHeight="1"/>
    <row r="1983" ht="13.5" customHeight="1"/>
    <row r="1984" ht="13.5" customHeight="1"/>
    <row r="1985" ht="13.5" customHeight="1"/>
    <row r="1986" ht="13.5" customHeight="1"/>
    <row r="1987" ht="13.5" customHeight="1"/>
    <row r="1988" ht="13.5" customHeight="1"/>
    <row r="1989" ht="13.5" customHeight="1"/>
    <row r="1990" ht="13.5" customHeight="1"/>
    <row r="1991" ht="13.5" customHeight="1"/>
    <row r="1992" ht="13.5" customHeight="1"/>
    <row r="1993" ht="13.5" customHeight="1"/>
    <row r="1994" ht="13.5" customHeight="1"/>
    <row r="1995" ht="13.5" customHeight="1"/>
    <row r="1996" ht="13.5" customHeight="1"/>
    <row r="1997" ht="13.5" customHeight="1"/>
    <row r="1998" ht="13.5" customHeight="1"/>
    <row r="1999" ht="13.5" customHeight="1"/>
    <row r="2000" ht="13.5" customHeight="1"/>
    <row r="2001" ht="13.5" customHeight="1"/>
    <row r="2002" ht="13.5" customHeight="1"/>
    <row r="2003" ht="13.5" customHeight="1"/>
    <row r="2004" ht="13.5" customHeight="1"/>
    <row r="2005" ht="13.5" customHeight="1"/>
    <row r="2006" ht="13.5" customHeight="1"/>
    <row r="2007" ht="13.5" customHeight="1"/>
    <row r="2008" ht="13.5" customHeight="1"/>
    <row r="2009" ht="13.5" customHeight="1"/>
    <row r="2010" ht="13.5" customHeight="1"/>
    <row r="2011" ht="13.5" customHeight="1"/>
    <row r="2012" ht="13.5" customHeight="1"/>
    <row r="2013" ht="13.5" customHeight="1"/>
    <row r="2014" ht="13.5" customHeight="1"/>
    <row r="2015" ht="13.5" customHeight="1"/>
    <row r="2016" ht="13.5" customHeight="1"/>
    <row r="2017" ht="13.5" customHeight="1"/>
    <row r="2018" ht="13.5" customHeight="1"/>
    <row r="2019" ht="13.5" customHeight="1"/>
    <row r="2020" ht="13.5" customHeight="1"/>
    <row r="2021" ht="13.5" customHeight="1"/>
    <row r="2022" ht="13.5" customHeight="1"/>
    <row r="2023" ht="13.5" customHeight="1"/>
    <row r="2024" ht="13.5" customHeight="1"/>
    <row r="2025" ht="13.5" customHeight="1"/>
    <row r="2026" ht="13.5" customHeight="1"/>
    <row r="2027" ht="13.5" customHeight="1"/>
    <row r="2028" ht="13.5" customHeight="1"/>
    <row r="2029" ht="13.5" customHeight="1"/>
    <row r="2030" ht="13.5" customHeight="1"/>
    <row r="2031" ht="13.5" customHeight="1"/>
    <row r="2032" ht="13.5" customHeight="1"/>
    <row r="2033" ht="13.5" customHeight="1"/>
    <row r="2034" ht="13.5" customHeight="1"/>
    <row r="2035" ht="13.5" customHeight="1"/>
    <row r="2036" ht="13.5" customHeight="1"/>
    <row r="2037" ht="13.5" customHeight="1"/>
    <row r="2038" ht="13.5" customHeight="1"/>
    <row r="2039" ht="13.5" customHeight="1"/>
    <row r="2040" ht="13.5" customHeight="1"/>
    <row r="2041" ht="13.5" customHeight="1"/>
    <row r="2042" ht="13.5" customHeight="1"/>
    <row r="2043" ht="13.5" customHeight="1"/>
    <row r="2044" ht="13.5" customHeight="1"/>
    <row r="2045" ht="13.5" customHeight="1"/>
    <row r="2046" ht="13.5" customHeight="1"/>
    <row r="2047" ht="13.5" customHeight="1"/>
    <row r="2048" ht="13.5" customHeight="1"/>
    <row r="2049" ht="13.5" customHeight="1"/>
    <row r="2050" ht="13.5" customHeight="1"/>
    <row r="2051" ht="13.5" customHeight="1"/>
    <row r="2052" ht="13.5" customHeight="1"/>
    <row r="2053" ht="13.5" customHeight="1"/>
    <row r="2054" ht="13.5" customHeight="1"/>
    <row r="2055" ht="13.5" customHeight="1"/>
    <row r="2056" ht="13.5" customHeight="1"/>
    <row r="2057" ht="13.5" customHeight="1"/>
    <row r="2058" ht="13.5" customHeight="1"/>
    <row r="2059" ht="13.5" customHeight="1"/>
    <row r="2060" ht="13.5" customHeight="1"/>
    <row r="2061" ht="13.5" customHeight="1"/>
    <row r="2062" ht="13.5" customHeight="1"/>
    <row r="2063" ht="13.5" customHeight="1"/>
    <row r="2064" ht="13.5" customHeight="1"/>
    <row r="2065" ht="13.5" customHeight="1"/>
    <row r="2066" ht="13.5" customHeight="1"/>
    <row r="2067" ht="13.5" customHeight="1"/>
    <row r="2068" ht="13.5" customHeight="1"/>
    <row r="2069" ht="13.5" customHeight="1"/>
    <row r="2070" ht="13.5" customHeight="1"/>
    <row r="2071" ht="13.5" customHeight="1"/>
    <row r="2072" ht="13.5" customHeight="1"/>
    <row r="2073" ht="13.5" customHeight="1"/>
    <row r="2074" ht="13.5" customHeight="1"/>
    <row r="2075" ht="13.5" customHeight="1"/>
    <row r="2076" ht="13.5" customHeight="1"/>
    <row r="2077" ht="13.5" customHeight="1"/>
    <row r="2078" ht="13.5" customHeight="1"/>
    <row r="2079" ht="13.5" customHeight="1"/>
    <row r="2080" ht="13.5" customHeight="1"/>
    <row r="2081" ht="13.5" customHeight="1"/>
    <row r="2082" ht="13.5" customHeight="1"/>
    <row r="2083" ht="13.5" customHeight="1"/>
    <row r="2084" ht="13.5" customHeight="1"/>
    <row r="2085" ht="13.5" customHeight="1"/>
    <row r="2086" ht="13.5" customHeight="1"/>
    <row r="2087" ht="13.5" customHeight="1"/>
    <row r="2088" ht="13.5" customHeight="1"/>
    <row r="2089" ht="13.5" customHeight="1"/>
    <row r="2090" ht="13.5" customHeight="1"/>
    <row r="2091" ht="13.5" customHeight="1"/>
    <row r="2092" ht="13.5" customHeight="1"/>
    <row r="2093" ht="13.5" customHeight="1"/>
    <row r="2094" ht="13.5" customHeight="1"/>
    <row r="2095" ht="13.5" customHeight="1"/>
    <row r="2096" ht="13.5" customHeight="1"/>
    <row r="2097" ht="13.5" customHeight="1"/>
    <row r="2098" ht="13.5" customHeight="1"/>
    <row r="2099" ht="13.5" customHeight="1"/>
    <row r="2100" ht="13.5" customHeight="1"/>
    <row r="2101" ht="13.5" customHeight="1"/>
    <row r="2102" ht="13.5" customHeight="1"/>
    <row r="2103" ht="13.5" customHeight="1"/>
    <row r="2104" ht="13.5" customHeight="1"/>
    <row r="2105" ht="13.5" customHeight="1"/>
    <row r="2106" ht="13.5" customHeight="1"/>
    <row r="2107" ht="13.5" customHeight="1"/>
    <row r="2108" ht="13.5" customHeight="1"/>
    <row r="2109" ht="13.5" customHeight="1"/>
    <row r="2110" ht="13.5" customHeight="1"/>
    <row r="2111" ht="13.5" customHeight="1"/>
    <row r="2112" ht="13.5" customHeight="1"/>
    <row r="2113" ht="13.5" customHeight="1"/>
    <row r="2114" ht="13.5" customHeight="1"/>
    <row r="2115" ht="13.5" customHeight="1"/>
    <row r="2116" ht="13.5" customHeight="1"/>
    <row r="2117" ht="13.5" customHeight="1"/>
    <row r="2118" ht="13.5" customHeight="1"/>
    <row r="2119" ht="13.5" customHeight="1"/>
    <row r="2120" ht="13.5" customHeight="1"/>
    <row r="2121" ht="13.5" customHeight="1"/>
    <row r="2122" ht="13.5" customHeight="1"/>
    <row r="2123" ht="13.5" customHeight="1"/>
    <row r="2124" ht="13.5" customHeight="1"/>
    <row r="2125" ht="13.5" customHeight="1"/>
    <row r="2126" ht="13.5" customHeight="1"/>
    <row r="2127" ht="13.5" customHeight="1"/>
    <row r="2128" ht="13.5" customHeight="1"/>
    <row r="2129" ht="13.5" customHeight="1"/>
    <row r="2130" ht="13.5" customHeight="1"/>
    <row r="2131" ht="13.5" customHeight="1"/>
    <row r="2132" ht="13.5" customHeight="1"/>
    <row r="2133" ht="13.5" customHeight="1"/>
    <row r="2134" ht="13.5" customHeight="1"/>
    <row r="2135" ht="13.5" customHeight="1"/>
    <row r="2136" ht="13.5" customHeight="1"/>
    <row r="2137" ht="13.5" customHeight="1"/>
    <row r="2138" ht="13.5" customHeight="1"/>
    <row r="2139" ht="13.5" customHeight="1"/>
    <row r="2140" ht="13.5" customHeight="1"/>
    <row r="2141" ht="13.5" customHeight="1"/>
    <row r="2142" ht="13.5" customHeight="1"/>
    <row r="2143" ht="13.5" customHeight="1"/>
    <row r="2144" ht="13.5" customHeight="1"/>
    <row r="2145" ht="13.5" customHeight="1"/>
    <row r="2146" ht="13.5" customHeight="1"/>
    <row r="2147" ht="13.5" customHeight="1"/>
    <row r="2148" ht="13.5" customHeight="1"/>
    <row r="2149" ht="13.5" customHeight="1"/>
    <row r="2150" ht="13.5" customHeight="1"/>
    <row r="2151" ht="13.5" customHeight="1"/>
    <row r="2152" ht="13.5" customHeight="1"/>
    <row r="2153" ht="13.5" customHeight="1"/>
    <row r="2154" ht="13.5" customHeight="1"/>
    <row r="2155" ht="13.5" customHeight="1"/>
    <row r="2156" ht="13.5" customHeight="1"/>
    <row r="2157" ht="13.5" customHeight="1"/>
    <row r="2158" ht="13.5" customHeight="1"/>
    <row r="2159" ht="13.5" customHeight="1"/>
    <row r="2160" ht="13.5" customHeight="1"/>
    <row r="2161" ht="13.5" customHeight="1"/>
    <row r="2162" ht="13.5" customHeight="1"/>
    <row r="2163" ht="13.5" customHeight="1"/>
    <row r="2164" ht="13.5" customHeight="1"/>
    <row r="2165" ht="13.5" customHeight="1"/>
    <row r="2166" ht="13.5" customHeight="1"/>
    <row r="2167" ht="13.5" customHeight="1"/>
    <row r="2168" ht="13.5" customHeight="1"/>
    <row r="2169" ht="13.5" customHeight="1"/>
    <row r="2170" ht="13.5" customHeight="1"/>
    <row r="2171" ht="13.5" customHeight="1"/>
    <row r="2172" ht="13.5" customHeight="1"/>
    <row r="2173" ht="13.5" customHeight="1"/>
    <row r="2174" ht="13.5" customHeight="1"/>
    <row r="2175" ht="13.5" customHeight="1"/>
    <row r="2176" ht="13.5" customHeight="1"/>
    <row r="2177" ht="13.5" customHeight="1"/>
    <row r="2178" ht="13.5" customHeight="1"/>
    <row r="2179" ht="13.5" customHeight="1"/>
    <row r="2180" ht="13.5" customHeight="1"/>
    <row r="2181" ht="13.5" customHeight="1"/>
    <row r="2182" ht="13.5" customHeight="1"/>
    <row r="2183" ht="13.5" customHeight="1"/>
    <row r="2184" ht="13.5" customHeight="1"/>
    <row r="2185" ht="13.5" customHeight="1"/>
    <row r="2186" ht="13.5" customHeight="1"/>
    <row r="2187" ht="13.5" customHeight="1"/>
    <row r="2188" ht="13.5" customHeight="1"/>
    <row r="2189" ht="13.5" customHeight="1"/>
    <row r="2190" ht="13.5" customHeight="1"/>
    <row r="2191" ht="13.5" customHeight="1"/>
    <row r="2192" ht="13.5" customHeight="1"/>
    <row r="2193" ht="13.5" customHeight="1"/>
    <row r="2194" ht="13.5" customHeight="1"/>
    <row r="2195" ht="13.5" customHeight="1"/>
    <row r="2196" ht="13.5" customHeight="1"/>
    <row r="2197" ht="13.5" customHeight="1"/>
    <row r="2198" ht="13.5" customHeight="1"/>
    <row r="2199" ht="13.5" customHeight="1"/>
    <row r="2200" ht="13.5" customHeight="1"/>
    <row r="2201" ht="13.5" customHeight="1"/>
    <row r="2202" ht="13.5" customHeight="1"/>
    <row r="2203" ht="13.5" customHeight="1"/>
    <row r="2204" ht="13.5" customHeight="1"/>
    <row r="2205" ht="13.5" customHeight="1"/>
    <row r="2206" ht="13.5" customHeight="1"/>
    <row r="2207" ht="13.5" customHeight="1"/>
    <row r="2208" ht="13.5" customHeight="1"/>
    <row r="2209" ht="13.5" customHeight="1"/>
    <row r="2210" ht="13.5" customHeight="1"/>
    <row r="2211" ht="13.5" customHeight="1"/>
    <row r="2212" ht="13.5" customHeight="1"/>
    <row r="2213" ht="13.5" customHeight="1"/>
    <row r="2214" ht="13.5" customHeight="1"/>
    <row r="2215" ht="13.5" customHeight="1"/>
    <row r="2216" ht="13.5" customHeight="1"/>
    <row r="2217" ht="13.5" customHeight="1"/>
    <row r="2218" ht="13.5" customHeight="1"/>
    <row r="2219" ht="13.5" customHeight="1"/>
    <row r="2220" ht="13.5" customHeight="1"/>
    <row r="2221" ht="13.5" customHeight="1"/>
    <row r="2222" ht="13.5" customHeight="1"/>
    <row r="2223" ht="13.5" customHeight="1"/>
    <row r="2224" ht="13.5" customHeight="1"/>
    <row r="2225" ht="13.5" customHeight="1"/>
    <row r="2226" ht="13.5" customHeight="1"/>
    <row r="2227" ht="13.5" customHeight="1"/>
    <row r="2228" ht="13.5" customHeight="1"/>
    <row r="2229" ht="13.5" customHeight="1"/>
    <row r="2230" ht="13.5" customHeight="1"/>
    <row r="2231" ht="13.5" customHeight="1"/>
    <row r="2232" ht="13.5" customHeight="1"/>
    <row r="2233" ht="13.5" customHeight="1"/>
    <row r="2234" ht="13.5" customHeight="1"/>
    <row r="2235" ht="13.5" customHeight="1"/>
    <row r="2236" ht="13.5" customHeight="1"/>
    <row r="2237" ht="13.5" customHeight="1"/>
    <row r="2238" ht="13.5" customHeight="1"/>
    <row r="2239" ht="13.5" customHeight="1"/>
    <row r="2240" ht="13.5" customHeight="1"/>
    <row r="2241" ht="13.5" customHeight="1"/>
    <row r="2242" ht="13.5" customHeight="1"/>
    <row r="2243" ht="13.5" customHeight="1"/>
    <row r="2244" ht="13.5" customHeight="1"/>
    <row r="2245" ht="13.5" customHeight="1"/>
    <row r="2246" ht="13.5" customHeight="1"/>
    <row r="2247" ht="13.5" customHeight="1"/>
    <row r="2248" ht="13.5" customHeight="1"/>
    <row r="2249" ht="13.5" customHeight="1"/>
    <row r="2250" ht="13.5" customHeight="1"/>
    <row r="2251" ht="13.5" customHeight="1"/>
    <row r="2252" ht="13.5" customHeight="1"/>
    <row r="2253" ht="13.5" customHeight="1"/>
    <row r="2254" ht="13.5" customHeight="1"/>
    <row r="2255" ht="13.5" customHeight="1"/>
    <row r="2256" ht="13.5" customHeight="1"/>
    <row r="2257" ht="13.5" customHeight="1"/>
    <row r="2258" ht="13.5" customHeight="1"/>
    <row r="2259" ht="13.5" customHeight="1"/>
    <row r="2260" ht="13.5" customHeight="1"/>
    <row r="2261" ht="13.5" customHeight="1"/>
    <row r="2262" ht="13.5" customHeight="1"/>
    <row r="2263" ht="13.5" customHeight="1"/>
    <row r="2264" ht="13.5" customHeight="1"/>
    <row r="2265" ht="13.5" customHeight="1"/>
    <row r="2266" ht="13.5" customHeight="1"/>
    <row r="2267" ht="13.5" customHeight="1"/>
    <row r="2268" ht="13.5" customHeight="1"/>
    <row r="2269" ht="13.5" customHeight="1"/>
    <row r="2270" ht="13.5" customHeight="1"/>
    <row r="2271" ht="13.5" customHeight="1"/>
    <row r="2272" ht="13.5" customHeight="1"/>
    <row r="2273" ht="13.5" customHeight="1"/>
    <row r="2274" ht="13.5" customHeight="1"/>
    <row r="2275" ht="13.5" customHeight="1"/>
    <row r="2276" ht="13.5" customHeight="1"/>
    <row r="2277" ht="13.5" customHeight="1"/>
    <row r="2278" ht="13.5" customHeight="1"/>
    <row r="2279" ht="13.5" customHeight="1"/>
    <row r="2280" ht="13.5" customHeight="1"/>
    <row r="2281" ht="13.5" customHeight="1"/>
    <row r="2282" ht="13.5" customHeight="1"/>
    <row r="2283" ht="13.5" customHeight="1"/>
    <row r="2284" ht="13.5" customHeight="1"/>
    <row r="2285" ht="13.5" customHeight="1"/>
    <row r="2286" ht="13.5" customHeight="1"/>
    <row r="2287" ht="13.5" customHeight="1"/>
    <row r="2288" ht="13.5" customHeight="1"/>
    <row r="2289" ht="13.5" customHeight="1"/>
    <row r="2290" ht="13.5" customHeight="1"/>
    <row r="2291" ht="13.5" customHeight="1"/>
    <row r="2292" ht="13.5" customHeight="1"/>
    <row r="2293" ht="13.5" customHeight="1"/>
    <row r="2294" ht="13.5" customHeight="1"/>
    <row r="2295" ht="13.5" customHeight="1"/>
    <row r="2296" ht="13.5" customHeight="1"/>
    <row r="2297" ht="13.5" customHeight="1"/>
    <row r="2298" ht="13.5" customHeight="1"/>
    <row r="2299" ht="13.5" customHeight="1"/>
    <row r="2300" ht="13.5" customHeight="1"/>
    <row r="2301" ht="13.5" customHeight="1"/>
    <row r="2302" ht="13.5" customHeight="1"/>
    <row r="2303" ht="13.5" customHeight="1"/>
    <row r="2304" ht="13.5" customHeight="1"/>
    <row r="2305" ht="13.5" customHeight="1"/>
    <row r="2306" ht="13.5" customHeight="1"/>
    <row r="2307" ht="13.5" customHeight="1"/>
    <row r="2308" ht="13.5" customHeight="1"/>
    <row r="2309" ht="13.5" customHeight="1"/>
    <row r="2310" ht="13.5" customHeight="1"/>
    <row r="2311" ht="13.5" customHeight="1"/>
    <row r="2312" ht="13.5" customHeight="1"/>
    <row r="2313" ht="13.5" customHeight="1"/>
    <row r="2314" ht="13.5" customHeight="1"/>
    <row r="2315" ht="13.5" customHeight="1"/>
    <row r="2316" ht="13.5" customHeight="1"/>
    <row r="2317" ht="13.5" customHeight="1"/>
    <row r="2318" ht="13.5" customHeight="1"/>
    <row r="2319" ht="13.5" customHeight="1"/>
    <row r="2320" ht="13.5" customHeight="1"/>
    <row r="2321" ht="13.5" customHeight="1"/>
    <row r="2322" ht="13.5" customHeight="1"/>
    <row r="2323" ht="13.5" customHeight="1"/>
    <row r="2324" ht="13.5" customHeight="1"/>
    <row r="2325" ht="13.5" customHeight="1"/>
    <row r="2326" ht="13.5" customHeight="1"/>
    <row r="2327" ht="13.5" customHeight="1"/>
    <row r="2328" ht="13.5" customHeight="1"/>
    <row r="2329" ht="13.5" customHeight="1"/>
    <row r="2330" ht="13.5" customHeight="1"/>
    <row r="2331" ht="13.5" customHeight="1"/>
    <row r="2332" ht="13.5" customHeight="1"/>
    <row r="2333" ht="13.5" customHeight="1"/>
    <row r="2334" ht="13.5" customHeight="1"/>
    <row r="2335" ht="13.5" customHeight="1"/>
    <row r="2336" ht="13.5" customHeight="1"/>
    <row r="2337" ht="13.5" customHeight="1"/>
    <row r="2338" ht="13.5" customHeight="1"/>
    <row r="2339" ht="13.5" customHeight="1"/>
    <row r="2340" ht="13.5" customHeight="1"/>
    <row r="2341" ht="13.5" customHeight="1"/>
    <row r="2342" ht="13.5" customHeight="1"/>
    <row r="2343" ht="13.5" customHeight="1"/>
    <row r="2344" ht="13.5" customHeight="1"/>
    <row r="2345" ht="13.5" customHeight="1"/>
    <row r="2346" ht="13.5" customHeight="1"/>
    <row r="2347" ht="13.5" customHeight="1"/>
    <row r="2348" ht="13.5" customHeight="1"/>
    <row r="2349" ht="13.5" customHeight="1"/>
    <row r="2350" ht="13.5" customHeight="1"/>
    <row r="2351" ht="13.5" customHeight="1"/>
    <row r="2352" ht="13.5" customHeight="1"/>
    <row r="2353" ht="13.5" customHeight="1"/>
    <row r="2354" ht="13.5" customHeight="1"/>
    <row r="2355" ht="13.5" customHeight="1"/>
    <row r="2356" ht="13.5" customHeight="1"/>
    <row r="2357" ht="13.5" customHeight="1"/>
    <row r="2358" ht="13.5" customHeight="1"/>
    <row r="2359" ht="13.5" customHeight="1"/>
    <row r="2360" ht="13.5" customHeight="1"/>
    <row r="2361" ht="13.5" customHeight="1"/>
    <row r="2362" ht="13.5" customHeight="1"/>
    <row r="2363" ht="13.5" customHeight="1"/>
    <row r="2364" ht="13.5" customHeight="1"/>
    <row r="2365" ht="13.5" customHeight="1"/>
    <row r="2366" ht="13.5" customHeight="1"/>
    <row r="2367" ht="13.5" customHeight="1"/>
    <row r="2368" ht="13.5" customHeight="1"/>
    <row r="2369" ht="13.5" customHeight="1"/>
    <row r="2370" ht="13.5" customHeight="1"/>
    <row r="2371" ht="13.5" customHeight="1"/>
    <row r="2372" ht="13.5" customHeight="1"/>
    <row r="2373" ht="13.5" customHeight="1"/>
    <row r="2374" ht="13.5" customHeight="1"/>
    <row r="2375" ht="13.5" customHeight="1"/>
    <row r="2376" ht="13.5" customHeight="1"/>
    <row r="2377" ht="13.5" customHeight="1"/>
    <row r="2378" ht="13.5" customHeight="1"/>
    <row r="2379" ht="13.5" customHeight="1"/>
    <row r="2380" ht="13.5" customHeight="1"/>
    <row r="2381" ht="13.5" customHeight="1"/>
    <row r="2382" ht="13.5" customHeight="1"/>
    <row r="2383" ht="13.5" customHeight="1"/>
    <row r="2384" ht="13.5" customHeight="1"/>
    <row r="2385" ht="13.5" customHeight="1"/>
    <row r="2386" ht="13.5" customHeight="1"/>
    <row r="2387" ht="13.5" customHeight="1"/>
    <row r="2388" ht="13.5" customHeight="1"/>
    <row r="2389" ht="13.5" customHeight="1"/>
    <row r="2390" ht="13.5" customHeight="1"/>
    <row r="2391" ht="13.5" customHeight="1"/>
    <row r="2392" ht="13.5" customHeight="1"/>
    <row r="2393" ht="13.5" customHeight="1"/>
    <row r="2394" ht="13.5" customHeight="1"/>
    <row r="2395" ht="13.5" customHeight="1"/>
    <row r="2396" ht="13.5" customHeight="1"/>
    <row r="2397" ht="13.5" customHeight="1"/>
    <row r="2398" ht="13.5" customHeight="1"/>
    <row r="2399" ht="13.5" customHeight="1"/>
    <row r="2400" ht="13.5" customHeight="1"/>
    <row r="2401" ht="13.5" customHeight="1"/>
    <row r="2402" ht="13.5" customHeight="1"/>
    <row r="2403" ht="13.5" customHeight="1"/>
    <row r="2404" ht="13.5" customHeight="1"/>
    <row r="2405" ht="13.5" customHeight="1"/>
    <row r="2406" ht="13.5" customHeight="1"/>
    <row r="2407" ht="13.5" customHeight="1"/>
    <row r="2408" ht="13.5" customHeight="1"/>
    <row r="2409" ht="13.5" customHeight="1"/>
    <row r="2410" ht="13.5" customHeight="1"/>
    <row r="2411" ht="13.5" customHeight="1"/>
    <row r="2412" ht="13.5" customHeight="1"/>
    <row r="2413" ht="13.5" customHeight="1"/>
    <row r="2414" ht="13.5" customHeight="1"/>
    <row r="2415" ht="13.5" customHeight="1"/>
    <row r="2416" ht="13.5" customHeight="1"/>
    <row r="2417" ht="13.5" customHeight="1"/>
    <row r="2418" ht="13.5" customHeight="1"/>
    <row r="2419" ht="13.5" customHeight="1"/>
    <row r="2420" ht="13.5" customHeight="1"/>
    <row r="2421" ht="13.5" customHeight="1"/>
    <row r="2422" ht="13.5" customHeight="1"/>
    <row r="2423" ht="13.5" customHeight="1"/>
    <row r="2424" ht="13.5" customHeight="1"/>
    <row r="2425" ht="13.5" customHeight="1"/>
    <row r="2426" ht="13.5" customHeight="1"/>
    <row r="2427" ht="13.5" customHeight="1"/>
    <row r="2428" ht="13.5" customHeight="1"/>
    <row r="2429" ht="13.5" customHeight="1"/>
    <row r="2430" ht="13.5" customHeight="1"/>
    <row r="2431" ht="13.5" customHeight="1"/>
    <row r="2432" ht="13.5" customHeight="1"/>
    <row r="2433" ht="13.5" customHeight="1"/>
    <row r="2434" ht="13.5" customHeight="1"/>
    <row r="2435" ht="13.5" customHeight="1"/>
    <row r="2436" ht="13.5" customHeight="1"/>
    <row r="2437" ht="13.5" customHeight="1"/>
    <row r="2438" ht="13.5" customHeight="1"/>
    <row r="2439" ht="13.5" customHeight="1"/>
    <row r="2440" ht="13.5" customHeight="1"/>
    <row r="2441" ht="13.5" customHeight="1"/>
    <row r="2442" ht="13.5" customHeight="1"/>
    <row r="2443" ht="13.5" customHeight="1"/>
    <row r="2444" ht="13.5" customHeight="1"/>
    <row r="2445" ht="13.5" customHeight="1"/>
    <row r="2446" ht="13.5" customHeight="1"/>
    <row r="2447" ht="13.5" customHeight="1"/>
    <row r="2448" ht="13.5" customHeight="1"/>
    <row r="2449" ht="13.5" customHeight="1"/>
    <row r="2450" ht="13.5" customHeight="1"/>
    <row r="2451" ht="13.5" customHeight="1"/>
    <row r="2452" ht="13.5" customHeight="1"/>
    <row r="2453" ht="13.5" customHeight="1"/>
    <row r="2454" ht="13.5" customHeight="1"/>
    <row r="2455" ht="13.5" customHeight="1"/>
    <row r="2456" ht="13.5" customHeight="1"/>
    <row r="2457" ht="13.5" customHeight="1"/>
    <row r="2458" ht="13.5" customHeight="1"/>
    <row r="2459" ht="13.5" customHeight="1"/>
    <row r="2460" ht="13.5" customHeight="1"/>
    <row r="2461" ht="13.5" customHeight="1"/>
    <row r="2462" ht="13.5" customHeight="1"/>
    <row r="2463" ht="13.5" customHeight="1"/>
    <row r="2464" ht="13.5" customHeight="1"/>
    <row r="2465" ht="13.5" customHeight="1"/>
    <row r="2466" ht="13.5" customHeight="1"/>
    <row r="2467" ht="13.5" customHeight="1"/>
    <row r="2468" ht="13.5" customHeight="1"/>
    <row r="2469" ht="13.5" customHeight="1"/>
    <row r="2470" ht="13.5" customHeight="1"/>
    <row r="2471" ht="13.5" customHeight="1"/>
    <row r="2472" ht="13.5" customHeight="1"/>
    <row r="2473" ht="13.5" customHeight="1"/>
    <row r="2474" ht="13.5" customHeight="1"/>
    <row r="2475" ht="13.5" customHeight="1"/>
    <row r="2476" ht="13.5" customHeight="1"/>
    <row r="2477" ht="13.5" customHeight="1"/>
    <row r="2478" ht="13.5" customHeight="1"/>
    <row r="2479" ht="13.5" customHeight="1"/>
    <row r="2480" ht="13.5" customHeight="1"/>
    <row r="2481" ht="13.5" customHeight="1"/>
    <row r="2482" ht="13.5" customHeight="1"/>
    <row r="2483" ht="13.5" customHeight="1"/>
    <row r="2484" ht="13.5" customHeight="1"/>
    <row r="2485" ht="13.5" customHeight="1"/>
    <row r="2486" ht="13.5" customHeight="1"/>
    <row r="2487" ht="13.5" customHeight="1"/>
    <row r="2488" ht="13.5" customHeight="1"/>
    <row r="2489" ht="13.5" customHeight="1"/>
    <row r="2490" ht="13.5" customHeight="1"/>
    <row r="2491" ht="13.5" customHeight="1"/>
    <row r="2492" ht="13.5" customHeight="1"/>
    <row r="2493" ht="13.5" customHeight="1"/>
    <row r="2494" ht="13.5" customHeight="1"/>
    <row r="2495" ht="13.5" customHeight="1"/>
    <row r="2496" ht="13.5" customHeight="1"/>
    <row r="2497" ht="13.5" customHeight="1"/>
    <row r="2498" ht="13.5" customHeight="1"/>
    <row r="2499" ht="13.5" customHeight="1"/>
    <row r="2500" ht="13.5" customHeight="1"/>
    <row r="2501" ht="13.5" customHeight="1"/>
    <row r="2502" ht="13.5" customHeight="1"/>
    <row r="2503" ht="13.5" customHeight="1"/>
    <row r="2504" ht="13.5" customHeight="1"/>
    <row r="2505" ht="13.5" customHeight="1"/>
    <row r="2506" ht="13.5" customHeight="1"/>
    <row r="2507" ht="13.5" customHeight="1"/>
    <row r="2508" ht="13.5" customHeight="1"/>
    <row r="2509" ht="13.5" customHeight="1"/>
    <row r="2510" ht="13.5" customHeight="1"/>
    <row r="2511" ht="13.5" customHeight="1"/>
    <row r="2512" ht="13.5" customHeight="1"/>
    <row r="2513" ht="13.5" customHeight="1"/>
    <row r="2514" ht="13.5" customHeight="1"/>
    <row r="2515" ht="13.5" customHeight="1"/>
    <row r="2516" ht="13.5" customHeight="1"/>
    <row r="2517" ht="13.5" customHeight="1"/>
    <row r="2518" ht="13.5" customHeight="1"/>
    <row r="2519" ht="13.5" customHeight="1"/>
    <row r="2520" ht="13.5" customHeight="1"/>
    <row r="2521" ht="13.5" customHeight="1"/>
    <row r="2522" ht="13.5" customHeight="1"/>
    <row r="2523" ht="13.5" customHeight="1"/>
    <row r="2524" ht="13.5" customHeight="1"/>
    <row r="2525" ht="13.5" customHeight="1"/>
    <row r="2526" ht="13.5" customHeight="1"/>
    <row r="2527" ht="13.5" customHeight="1"/>
    <row r="2528" ht="13.5" customHeight="1"/>
    <row r="2529" ht="13.5" customHeight="1"/>
    <row r="2530" ht="13.5" customHeight="1"/>
    <row r="2531" ht="13.5" customHeight="1"/>
    <row r="2532" ht="13.5" customHeight="1"/>
    <row r="2533" ht="13.5" customHeight="1"/>
    <row r="2534" ht="13.5" customHeight="1"/>
    <row r="2535" ht="13.5" customHeight="1"/>
    <row r="2536" ht="13.5" customHeight="1"/>
    <row r="2537" ht="13.5" customHeight="1"/>
    <row r="2538" ht="13.5" customHeight="1"/>
    <row r="2539" ht="13.5" customHeight="1"/>
    <row r="2540" ht="13.5" customHeight="1"/>
    <row r="2541" ht="13.5" customHeight="1"/>
    <row r="2542" ht="13.5" customHeight="1"/>
    <row r="2543" ht="13.5" customHeight="1"/>
    <row r="2544" ht="13.5" customHeight="1"/>
    <row r="2545" ht="13.5" customHeight="1"/>
    <row r="2546" ht="13.5" customHeight="1"/>
    <row r="2547" ht="13.5" customHeight="1"/>
    <row r="2548" ht="13.5" customHeight="1"/>
    <row r="2549" ht="13.5" customHeight="1"/>
    <row r="2550" ht="13.5" customHeight="1"/>
    <row r="2551" ht="13.5" customHeight="1"/>
    <row r="2552" ht="13.5" customHeight="1"/>
    <row r="2553" ht="13.5" customHeight="1"/>
    <row r="2554" ht="13.5" customHeight="1"/>
    <row r="2555" ht="13.5" customHeight="1"/>
    <row r="2556" ht="13.5" customHeight="1"/>
    <row r="2557" ht="13.5" customHeight="1"/>
    <row r="2558" ht="13.5" customHeight="1"/>
    <row r="2559" ht="13.5" customHeight="1"/>
    <row r="2560" ht="13.5" customHeight="1"/>
    <row r="2561" ht="13.5" customHeight="1"/>
    <row r="2562" ht="13.5" customHeight="1"/>
    <row r="2563" ht="13.5" customHeight="1"/>
    <row r="2564" ht="13.5" customHeight="1"/>
    <row r="2565" ht="13.5" customHeight="1"/>
    <row r="2566" ht="13.5" customHeight="1"/>
    <row r="2567" ht="13.5" customHeight="1"/>
    <row r="2568" ht="13.5" customHeight="1"/>
    <row r="2569" ht="13.5" customHeight="1"/>
    <row r="2570" ht="13.5" customHeight="1"/>
    <row r="2571" ht="13.5" customHeight="1"/>
    <row r="2572" ht="13.5" customHeight="1"/>
    <row r="2573" ht="13.5" customHeight="1"/>
    <row r="2574" ht="13.5" customHeight="1"/>
    <row r="2575" ht="13.5" customHeight="1"/>
    <row r="2576" ht="13.5" customHeight="1"/>
    <row r="2577" ht="13.5" customHeight="1"/>
    <row r="2578" ht="13.5" customHeight="1"/>
    <row r="2579" ht="13.5" customHeight="1"/>
    <row r="2580" ht="13.5" customHeight="1"/>
    <row r="2581" ht="13.5" customHeight="1"/>
    <row r="2582" ht="13.5" customHeight="1"/>
    <row r="2583" ht="13.5" customHeight="1"/>
    <row r="2584" ht="13.5" customHeight="1"/>
    <row r="2585" ht="13.5" customHeight="1"/>
    <row r="2586" ht="13.5" customHeight="1"/>
    <row r="2587" ht="13.5" customHeight="1"/>
    <row r="2588" ht="13.5" customHeight="1"/>
    <row r="2589" ht="13.5" customHeight="1"/>
    <row r="2590" ht="13.5" customHeight="1"/>
    <row r="2591" ht="13.5" customHeight="1"/>
    <row r="2592" ht="13.5" customHeight="1"/>
    <row r="2593" ht="13.5" customHeight="1"/>
    <row r="2594" ht="13.5" customHeight="1"/>
    <row r="2595" ht="13.5" customHeight="1"/>
    <row r="2596" ht="13.5" customHeight="1"/>
    <row r="2597" ht="13.5" customHeight="1"/>
    <row r="2598" ht="13.5" customHeight="1"/>
    <row r="2599" ht="13.5" customHeight="1"/>
    <row r="2600" ht="13.5" customHeight="1"/>
    <row r="2601" ht="13.5" customHeight="1"/>
    <row r="2602" ht="13.5" customHeight="1"/>
    <row r="2603" ht="13.5" customHeight="1"/>
    <row r="2604" ht="13.5" customHeight="1"/>
    <row r="2605" ht="13.5" customHeight="1"/>
    <row r="2606" ht="13.5" customHeight="1"/>
    <row r="2607" ht="13.5" customHeight="1"/>
    <row r="2608" ht="13.5" customHeight="1"/>
    <row r="2609" ht="13.5" customHeight="1"/>
    <row r="2610" ht="13.5" customHeight="1"/>
    <row r="2611" ht="13.5" customHeight="1"/>
  </sheetData>
  <mergeCells count="33">
    <mergeCell ref="L5:M5"/>
    <mergeCell ref="B2:J2"/>
    <mergeCell ref="F7:G7"/>
    <mergeCell ref="F8:G8"/>
    <mergeCell ref="F9:G9"/>
    <mergeCell ref="F4:G5"/>
    <mergeCell ref="H4:H5"/>
    <mergeCell ref="B4:C4"/>
    <mergeCell ref="I4:J4"/>
    <mergeCell ref="B5:C5"/>
    <mergeCell ref="B6:C6"/>
    <mergeCell ref="B7:C7"/>
    <mergeCell ref="F6:G6"/>
    <mergeCell ref="B8:C8"/>
    <mergeCell ref="B9:B10"/>
    <mergeCell ref="F10:G10"/>
    <mergeCell ref="F12:G12"/>
    <mergeCell ref="F13:G13"/>
    <mergeCell ref="B17:D18"/>
    <mergeCell ref="B12:C12"/>
    <mergeCell ref="B11:C11"/>
    <mergeCell ref="F11:G11"/>
    <mergeCell ref="F21:G21"/>
    <mergeCell ref="F19:G19"/>
    <mergeCell ref="F20:G20"/>
    <mergeCell ref="B14:D14"/>
    <mergeCell ref="F15:G15"/>
    <mergeCell ref="F14:G14"/>
    <mergeCell ref="C15:D15"/>
    <mergeCell ref="C16:D16"/>
    <mergeCell ref="F18:G18"/>
    <mergeCell ref="F16:G16"/>
    <mergeCell ref="F17:G17"/>
  </mergeCells>
  <phoneticPr fontId="1"/>
  <conditionalFormatting sqref="F6:G21 I6:J21">
    <cfRule type="expression" dxfId="5" priority="2" stopIfTrue="1">
      <formula>$H6&lt;0</formula>
    </cfRule>
    <cfRule type="expression" dxfId="4" priority="3" stopIfTrue="1">
      <formula>$D$11=""</formula>
    </cfRule>
  </conditionalFormatting>
  <conditionalFormatting sqref="D11:D12">
    <cfRule type="cellIs" dxfId="3" priority="4" stopIfTrue="1" operator="lessThanOrEqual">
      <formula>0</formula>
    </cfRule>
  </conditionalFormatting>
  <conditionalFormatting sqref="H6:H21">
    <cfRule type="cellIs" dxfId="2" priority="5" stopIfTrue="1" operator="lessThan">
      <formula>0</formula>
    </cfRule>
    <cfRule type="expression" dxfId="1" priority="6" stopIfTrue="1">
      <formula>$D$11=""</formula>
    </cfRule>
  </conditionalFormatting>
  <conditionalFormatting sqref="D11:D12">
    <cfRule type="cellIs" dxfId="0" priority="1" stopIfTrue="1" operator="lessThanOrEqual">
      <formula>0</formula>
    </cfRule>
  </conditionalFormatting>
  <dataValidations count="1">
    <dataValidation imeMode="on" allowBlank="1" showInputMessage="1" showErrorMessage="1" sqref="D6 D8 D4"/>
  </dataValidations>
  <printOptions horizontalCentered="1"/>
  <pageMargins left="1.1811023622047245" right="0.59055118110236227" top="0.59055118110236227" bottom="0.59055118110236227" header="0" footer="0"/>
  <pageSetup paperSize="9" orientation="portrait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G504"/>
  <sheetViews>
    <sheetView workbookViewId="0">
      <pane ySplit="8" topLeftCell="A9" activePane="bottomLeft" state="frozen"/>
      <selection pane="bottomLeft" activeCell="A9" sqref="A9"/>
    </sheetView>
  </sheetViews>
  <sheetFormatPr defaultRowHeight="13.5"/>
  <cols>
    <col min="1" max="1" width="13" bestFit="1" customWidth="1"/>
    <col min="2" max="2" width="11.625" bestFit="1" customWidth="1"/>
    <col min="6" max="6" width="5.25" bestFit="1" customWidth="1"/>
    <col min="7" max="7" width="11.625" style="18" bestFit="1" customWidth="1"/>
  </cols>
  <sheetData>
    <row r="1" spans="1:7" ht="18" thickBot="1">
      <c r="A1" s="74" t="s">
        <v>15</v>
      </c>
      <c r="B1" s="74"/>
    </row>
    <row r="2" spans="1:7" ht="8.25" customHeight="1" thickTop="1"/>
    <row r="3" spans="1:7">
      <c r="A3" t="s">
        <v>30</v>
      </c>
    </row>
    <row r="4" spans="1:7">
      <c r="A4" t="s">
        <v>31</v>
      </c>
    </row>
    <row r="5" spans="1:7">
      <c r="B5" s="4" t="s">
        <v>14</v>
      </c>
      <c r="C5" s="75" t="s">
        <v>35</v>
      </c>
      <c r="D5" s="75"/>
      <c r="E5" s="75"/>
      <c r="F5" s="75"/>
      <c r="G5" s="75"/>
    </row>
    <row r="7" spans="1:7">
      <c r="A7" s="72" t="s">
        <v>16</v>
      </c>
      <c r="B7" s="73"/>
    </row>
    <row r="8" spans="1:7">
      <c r="A8" s="2" t="s">
        <v>12</v>
      </c>
      <c r="B8" s="2" t="s">
        <v>13</v>
      </c>
    </row>
    <row r="9" spans="1:7">
      <c r="A9" s="1" t="str">
        <f ca="1">祝日計算１!$F$3</f>
        <v>元日</v>
      </c>
      <c r="B9" s="3">
        <f ca="1">IF(祝日計算１!$E$3="",0,祝日計算１!$E$3)</f>
        <v>40544</v>
      </c>
    </row>
    <row r="10" spans="1:7">
      <c r="A10" s="1" t="str">
        <f ca="1">祝日計算１!$F$4</f>
        <v>年始休み</v>
      </c>
      <c r="B10" s="3">
        <f ca="1">IF(祝日計算１!$E$4="",0,祝日計算１!$E$4)</f>
        <v>40545</v>
      </c>
    </row>
    <row r="11" spans="1:7">
      <c r="A11" s="1" t="str">
        <f ca="1">祝日計算１!$F$5</f>
        <v>年始休み</v>
      </c>
      <c r="B11" s="3">
        <f ca="1">IF(祝日計算１!$E$5="",0,祝日計算１!$E$5)</f>
        <v>40546</v>
      </c>
    </row>
    <row r="12" spans="1:7">
      <c r="A12" s="1" t="str">
        <f ca="1">祝日計算１!$F$6</f>
        <v>成人の日</v>
      </c>
      <c r="B12" s="3">
        <f ca="1">IF(祝日計算１!$E$6="",0,祝日計算１!$E$6)</f>
        <v>40553</v>
      </c>
    </row>
    <row r="13" spans="1:7">
      <c r="A13" s="1" t="str">
        <f ca="1">祝日計算１!$F$7</f>
        <v>建国記念の日</v>
      </c>
      <c r="B13" s="3">
        <f ca="1">IF(祝日計算１!$E$7="",0,祝日計算１!$E$7)</f>
        <v>40585</v>
      </c>
    </row>
    <row r="14" spans="1:7">
      <c r="A14" s="1" t="str">
        <f ca="1">祝日計算１!$F$8</f>
        <v>春分の日</v>
      </c>
      <c r="B14" s="3">
        <f ca="1">IF(祝日計算１!$E$8="",0,祝日計算１!$E$8)</f>
        <v>40623</v>
      </c>
    </row>
    <row r="15" spans="1:7">
      <c r="A15" s="1" t="str">
        <f ca="1">祝日計算１!$F$9</f>
        <v>昭和の日</v>
      </c>
      <c r="B15" s="3">
        <f ca="1">IF(祝日計算１!$E$9="",0,祝日計算１!$E$9)</f>
        <v>40662</v>
      </c>
    </row>
    <row r="16" spans="1:7">
      <c r="A16" s="1" t="str">
        <f ca="1">祝日計算１!$F$10</f>
        <v>憲法記念日</v>
      </c>
      <c r="B16" s="3">
        <f ca="1">IF(祝日計算１!$E$10="",0,祝日計算１!$E$10)</f>
        <v>40666</v>
      </c>
    </row>
    <row r="17" spans="1:2">
      <c r="A17" s="1" t="str">
        <f ca="1">祝日計算１!$F$11</f>
        <v>みどりの日</v>
      </c>
      <c r="B17" s="3">
        <f ca="1">IF(祝日計算１!$E$11="",0,祝日計算１!$E$11)</f>
        <v>40667</v>
      </c>
    </row>
    <row r="18" spans="1:2">
      <c r="A18" s="1" t="str">
        <f ca="1">祝日計算１!$F$12</f>
        <v>こどもの日</v>
      </c>
      <c r="B18" s="3">
        <f ca="1">IF(祝日計算１!$E$12="",0,祝日計算１!$E$12)</f>
        <v>40668</v>
      </c>
    </row>
    <row r="19" spans="1:2">
      <c r="A19" s="1" t="str">
        <f ca="1">祝日計算１!$F$13</f>
        <v>海の日</v>
      </c>
      <c r="B19" s="3">
        <f ca="1">IF(祝日計算１!$E$13="",0,祝日計算１!$E$13)</f>
        <v>40742</v>
      </c>
    </row>
    <row r="20" spans="1:2">
      <c r="A20" s="1" t="str">
        <f ca="1">祝日計算１!$F$14</f>
        <v>敬老の日</v>
      </c>
      <c r="B20" s="3">
        <f ca="1">IF(祝日計算１!$E$14="",0,祝日計算１!$E$14)</f>
        <v>40805</v>
      </c>
    </row>
    <row r="21" spans="1:2">
      <c r="A21" s="1" t="str">
        <f ca="1">祝日計算１!$F$15</f>
        <v>秋分の日</v>
      </c>
      <c r="B21" s="3">
        <f ca="1">IF(祝日計算１!$E$15="",0,祝日計算１!$E$15)</f>
        <v>40809</v>
      </c>
    </row>
    <row r="22" spans="1:2">
      <c r="A22" s="1" t="str">
        <f ca="1">祝日計算１!$F$16</f>
        <v>体育の日</v>
      </c>
      <c r="B22" s="3">
        <f ca="1">IF(祝日計算１!$E$16="",0,祝日計算１!$E$16)</f>
        <v>40826</v>
      </c>
    </row>
    <row r="23" spans="1:2">
      <c r="A23" s="1" t="str">
        <f ca="1">祝日計算１!$F$17</f>
        <v>文化の日</v>
      </c>
      <c r="B23" s="3">
        <f ca="1">IF(祝日計算１!$E$17="",0,祝日計算１!$E$17)</f>
        <v>40850</v>
      </c>
    </row>
    <row r="24" spans="1:2">
      <c r="A24" s="1" t="str">
        <f ca="1">祝日計算１!$F$18</f>
        <v>勤労感謝の日</v>
      </c>
      <c r="B24" s="3">
        <f ca="1">IF(祝日計算１!$E$18="",0,祝日計算１!$E$18)</f>
        <v>40870</v>
      </c>
    </row>
    <row r="25" spans="1:2">
      <c r="A25" s="1" t="str">
        <f ca="1">祝日計算１!$F$19</f>
        <v>天皇誕生日</v>
      </c>
      <c r="B25" s="3">
        <f ca="1">IF(祝日計算１!$E$19="",0,祝日計算１!$E$19)</f>
        <v>40900</v>
      </c>
    </row>
    <row r="26" spans="1:2">
      <c r="A26" s="1" t="str">
        <f ca="1">祝日計算１!$F$20</f>
        <v>年末休み</v>
      </c>
      <c r="B26" s="3">
        <f ca="1">IF(祝日計算１!$E$20="",0,祝日計算１!$E$20)</f>
        <v>40906</v>
      </c>
    </row>
    <row r="27" spans="1:2">
      <c r="A27" s="1" t="str">
        <f ca="1">祝日計算１!$F$21</f>
        <v>年末休み</v>
      </c>
      <c r="B27" s="3">
        <f ca="1">IF(祝日計算１!$E$21="",0,祝日計算１!$E$21)</f>
        <v>40907</v>
      </c>
    </row>
    <row r="28" spans="1:2">
      <c r="A28" s="1" t="str">
        <f ca="1">祝日計算１!$F$22</f>
        <v>年末休み</v>
      </c>
      <c r="B28" s="3">
        <f ca="1">IF(祝日計算１!$E$22="",0,祝日計算１!$E$22)</f>
        <v>40908</v>
      </c>
    </row>
    <row r="29" spans="1:2">
      <c r="A29" s="1" t="str">
        <f ca="1">祝日計算１!$F$23</f>
        <v>元日</v>
      </c>
      <c r="B29" s="3">
        <f ca="1">IF(祝日計算１!$E$23="",0,祝日計算１!$E$23)</f>
        <v>40909</v>
      </c>
    </row>
    <row r="30" spans="1:2">
      <c r="A30" s="1" t="str">
        <f ca="1">祝日計算１!$F$24</f>
        <v>振替休日</v>
      </c>
      <c r="B30" s="3">
        <f ca="1">IF(祝日計算１!$E$24="",0,祝日計算１!$E$24)</f>
        <v>40910</v>
      </c>
    </row>
    <row r="31" spans="1:2">
      <c r="A31" s="1" t="str">
        <f ca="1">祝日計算１!$F$25</f>
        <v>年始休み</v>
      </c>
      <c r="B31" s="3">
        <f ca="1">IF(祝日計算１!$E$25="",0,祝日計算１!$E$25)</f>
        <v>40911</v>
      </c>
    </row>
    <row r="32" spans="1:2">
      <c r="A32" s="1" t="str">
        <f ca="1">祝日計算１!$F$26</f>
        <v>成人の日</v>
      </c>
      <c r="B32" s="3">
        <f ca="1">IF(祝日計算１!$E$26="",0,祝日計算１!$E$26)</f>
        <v>40917</v>
      </c>
    </row>
    <row r="33" spans="1:2">
      <c r="A33" s="1" t="str">
        <f ca="1">祝日計算１!$F$27</f>
        <v>建国記念の日</v>
      </c>
      <c r="B33" s="3">
        <f ca="1">IF(祝日計算１!$E$27="",0,祝日計算１!$E$27)</f>
        <v>40950</v>
      </c>
    </row>
    <row r="34" spans="1:2">
      <c r="A34" s="1" t="str">
        <f ca="1">祝日計算１!$F$28</f>
        <v>春分の日</v>
      </c>
      <c r="B34" s="3">
        <f ca="1">IF(祝日計算１!$E$28="",0,祝日計算１!$E$28)</f>
        <v>40988</v>
      </c>
    </row>
    <row r="35" spans="1:2">
      <c r="A35" s="1" t="str">
        <f ca="1">祝日計算１!$F$29</f>
        <v>昭和の日</v>
      </c>
      <c r="B35" s="3">
        <f ca="1">IF(祝日計算１!$E$29="",0,祝日計算１!$E$29)</f>
        <v>41028</v>
      </c>
    </row>
    <row r="36" spans="1:2">
      <c r="A36" s="1" t="str">
        <f ca="1">祝日計算１!$F$30</f>
        <v>振替休日</v>
      </c>
      <c r="B36" s="3">
        <f ca="1">IF(祝日計算１!$E$30="",0,祝日計算１!$E$30)</f>
        <v>41029</v>
      </c>
    </row>
    <row r="37" spans="1:2">
      <c r="A37" s="1" t="str">
        <f ca="1">祝日計算１!$F$31</f>
        <v>憲法記念日</v>
      </c>
      <c r="B37" s="3">
        <f ca="1">IF(祝日計算１!$E$31="",0,祝日計算１!$E$31)</f>
        <v>41032</v>
      </c>
    </row>
    <row r="38" spans="1:2">
      <c r="A38" s="1" t="str">
        <f ca="1">祝日計算１!$F$32</f>
        <v>みどりの日</v>
      </c>
      <c r="B38" s="3">
        <f ca="1">IF(祝日計算１!$E$32="",0,祝日計算１!$E$32)</f>
        <v>41033</v>
      </c>
    </row>
    <row r="39" spans="1:2">
      <c r="A39" s="1" t="str">
        <f ca="1">祝日計算１!$F$33</f>
        <v>こどもの日</v>
      </c>
      <c r="B39" s="3">
        <f ca="1">IF(祝日計算１!$E$33="",0,祝日計算１!$E$33)</f>
        <v>41034</v>
      </c>
    </row>
    <row r="40" spans="1:2">
      <c r="A40" s="1" t="str">
        <f ca="1">祝日計算１!$F$34</f>
        <v>海の日</v>
      </c>
      <c r="B40" s="3">
        <f ca="1">IF(祝日計算１!$E$34="",0,祝日計算１!$E$34)</f>
        <v>41106</v>
      </c>
    </row>
    <row r="41" spans="1:2">
      <c r="A41" s="1" t="str">
        <f ca="1">祝日計算１!$F$35</f>
        <v>敬老の日</v>
      </c>
      <c r="B41" s="3">
        <f ca="1">IF(祝日計算１!$E$35="",0,祝日計算１!$E$35)</f>
        <v>41169</v>
      </c>
    </row>
    <row r="42" spans="1:2">
      <c r="A42" s="1" t="str">
        <f ca="1">祝日計算１!$F$36</f>
        <v>秋分の日</v>
      </c>
      <c r="B42" s="3">
        <f ca="1">IF(祝日計算１!$E$36="",0,祝日計算１!$E$36)</f>
        <v>41174</v>
      </c>
    </row>
    <row r="43" spans="1:2">
      <c r="A43" s="1" t="str">
        <f ca="1">祝日計算１!$F$37</f>
        <v>体育の日</v>
      </c>
      <c r="B43" s="3">
        <f ca="1">IF(祝日計算１!$E$37="",0,祝日計算１!$E$37)</f>
        <v>41190</v>
      </c>
    </row>
    <row r="44" spans="1:2">
      <c r="A44" s="1" t="str">
        <f ca="1">祝日計算１!$F$38</f>
        <v>文化の日</v>
      </c>
      <c r="B44" s="3">
        <f ca="1">IF(祝日計算１!$E$38="",0,祝日計算１!$E$38)</f>
        <v>41216</v>
      </c>
    </row>
    <row r="45" spans="1:2">
      <c r="A45" s="1" t="str">
        <f ca="1">祝日計算１!$F$39</f>
        <v>勤労感謝の日</v>
      </c>
      <c r="B45" s="3">
        <f ca="1">IF(祝日計算１!$E$39="",0,祝日計算１!$E$39)</f>
        <v>41236</v>
      </c>
    </row>
    <row r="46" spans="1:2">
      <c r="A46" s="1" t="str">
        <f ca="1">祝日計算１!$F$40</f>
        <v>天皇誕生日</v>
      </c>
      <c r="B46" s="3">
        <f ca="1">IF(祝日計算１!$E$40="",0,祝日計算１!$E$40)</f>
        <v>41266</v>
      </c>
    </row>
    <row r="47" spans="1:2">
      <c r="A47" s="1" t="str">
        <f ca="1">祝日計算１!$F$41</f>
        <v>振替休日</v>
      </c>
      <c r="B47" s="3">
        <f ca="1">IF(祝日計算１!$E$41="",0,祝日計算１!$E$41)</f>
        <v>41267</v>
      </c>
    </row>
    <row r="48" spans="1:2">
      <c r="A48" s="1" t="str">
        <f ca="1">祝日計算１!$F$42</f>
        <v>年末休み</v>
      </c>
      <c r="B48" s="3">
        <f ca="1">IF(祝日計算１!$E$42="",0,祝日計算１!$E$42)</f>
        <v>41272</v>
      </c>
    </row>
    <row r="49" spans="1:2">
      <c r="A49" s="1" t="str">
        <f ca="1">祝日計算１!$F$43</f>
        <v>年末休み</v>
      </c>
      <c r="B49" s="3">
        <f ca="1">IF(祝日計算１!$E$43="",0,祝日計算１!$E$43)</f>
        <v>41273</v>
      </c>
    </row>
    <row r="50" spans="1:2">
      <c r="A50" s="1" t="str">
        <f ca="1">祝日計算１!$F$44</f>
        <v>年末休み</v>
      </c>
      <c r="B50" s="3">
        <f ca="1">IF(祝日計算１!$E$44="",0,祝日計算１!$E$44)</f>
        <v>41274</v>
      </c>
    </row>
    <row r="51" spans="1:2">
      <c r="A51" s="1" t="str">
        <f ca="1">祝日計算１!$F$45</f>
        <v/>
      </c>
      <c r="B51" s="3">
        <f ca="1">IF(祝日計算１!$E$45="",0,祝日計算１!$E$45)</f>
        <v>0</v>
      </c>
    </row>
    <row r="52" spans="1:2">
      <c r="A52" s="1" t="str">
        <f ca="1">祝日計算１!$F$46</f>
        <v/>
      </c>
      <c r="B52" s="3">
        <f ca="1">IF(祝日計算１!$E$46="",0,祝日計算１!$E$46)</f>
        <v>0</v>
      </c>
    </row>
    <row r="53" spans="1:2">
      <c r="A53" s="1" t="str">
        <f ca="1">祝日計算１!$F$47</f>
        <v/>
      </c>
      <c r="B53" s="3">
        <f ca="1">IF(祝日計算１!$E$47="",0,祝日計算１!$E$47)</f>
        <v>0</v>
      </c>
    </row>
    <row r="54" spans="1:2">
      <c r="A54" s="1" t="str">
        <f ca="1">祝日計算１!$F$48</f>
        <v/>
      </c>
      <c r="B54" s="3">
        <f ca="1">IF(祝日計算１!$E$48="",0,祝日計算１!$E$48)</f>
        <v>0</v>
      </c>
    </row>
    <row r="55" spans="1:2">
      <c r="A55" s="1" t="str">
        <f ca="1">祝日計算１!$F$49</f>
        <v/>
      </c>
      <c r="B55" s="3">
        <f ca="1">IF(祝日計算１!$E$49="",0,祝日計算１!$E$49)</f>
        <v>0</v>
      </c>
    </row>
    <row r="56" spans="1:2">
      <c r="A56" s="1" t="str">
        <f ca="1">祝日計算１!$F$50</f>
        <v/>
      </c>
      <c r="B56" s="3">
        <f ca="1">IF(祝日計算１!$E$50="",0,祝日計算１!$E$50)</f>
        <v>0</v>
      </c>
    </row>
    <row r="57" spans="1:2">
      <c r="A57" s="1" t="str">
        <f ca="1">祝日計算１!$F$51</f>
        <v/>
      </c>
      <c r="B57" s="3">
        <f ca="1">IF(祝日計算１!$E$51="",0,祝日計算１!$E$51)</f>
        <v>0</v>
      </c>
    </row>
    <row r="58" spans="1:2">
      <c r="A58" s="1" t="str">
        <f ca="1">祝日計算１!$F$52</f>
        <v/>
      </c>
      <c r="B58" s="3">
        <f ca="1">IF(祝日計算１!$E$52="",0,祝日計算１!$E$52)</f>
        <v>0</v>
      </c>
    </row>
    <row r="59" spans="1:2">
      <c r="A59" s="1" t="str">
        <f ca="1">祝日計算２!$F$3</f>
        <v>元日</v>
      </c>
      <c r="B59" s="3">
        <f ca="1">IF(祝日計算２!$E$3="",0,祝日計算２!$E$3)</f>
        <v>41275</v>
      </c>
    </row>
    <row r="60" spans="1:2">
      <c r="A60" s="1" t="str">
        <f ca="1">祝日計算２!$F$4</f>
        <v>年始休み</v>
      </c>
      <c r="B60" s="3">
        <f ca="1">IF(祝日計算２!$E$4="",0,祝日計算２!$E$4)</f>
        <v>41276</v>
      </c>
    </row>
    <row r="61" spans="1:2">
      <c r="A61" s="1" t="str">
        <f ca="1">祝日計算２!$F$5</f>
        <v>年始休み</v>
      </c>
      <c r="B61" s="3">
        <f ca="1">IF(祝日計算２!$E$5="",0,祝日計算２!$E$5)</f>
        <v>41277</v>
      </c>
    </row>
    <row r="62" spans="1:2">
      <c r="A62" s="1" t="str">
        <f ca="1">祝日計算２!$F$6</f>
        <v>成人の日</v>
      </c>
      <c r="B62" s="3">
        <f ca="1">IF(祝日計算２!$E$6="",0,祝日計算２!$E$6)</f>
        <v>41288</v>
      </c>
    </row>
    <row r="63" spans="1:2">
      <c r="A63" s="1" t="str">
        <f ca="1">祝日計算２!$F$7</f>
        <v>建国記念の日</v>
      </c>
      <c r="B63" s="3">
        <f ca="1">IF(祝日計算２!$E$7="",0,祝日計算２!$E$7)</f>
        <v>41316</v>
      </c>
    </row>
    <row r="64" spans="1:2">
      <c r="A64" s="1" t="str">
        <f ca="1">祝日計算２!$F$8</f>
        <v>春分の日</v>
      </c>
      <c r="B64" s="3">
        <f ca="1">IF(祝日計算２!$E$8="",0,祝日計算２!$E$8)</f>
        <v>41353</v>
      </c>
    </row>
    <row r="65" spans="1:2">
      <c r="A65" s="1" t="str">
        <f ca="1">祝日計算２!$F$9</f>
        <v>昭和の日</v>
      </c>
      <c r="B65" s="3">
        <f ca="1">IF(祝日計算２!$E$9="",0,祝日計算２!$E$9)</f>
        <v>41393</v>
      </c>
    </row>
    <row r="66" spans="1:2">
      <c r="A66" s="1" t="str">
        <f ca="1">祝日計算２!$F$10</f>
        <v>憲法記念日</v>
      </c>
      <c r="B66" s="3">
        <f ca="1">IF(祝日計算２!$E$10="",0,祝日計算２!$E$10)</f>
        <v>41397</v>
      </c>
    </row>
    <row r="67" spans="1:2">
      <c r="A67" s="1" t="str">
        <f ca="1">祝日計算２!$F$11</f>
        <v>みどりの日</v>
      </c>
      <c r="B67" s="3">
        <f ca="1">IF(祝日計算２!$E$11="",0,祝日計算２!$E$11)</f>
        <v>41398</v>
      </c>
    </row>
    <row r="68" spans="1:2">
      <c r="A68" s="1" t="str">
        <f ca="1">祝日計算２!$F$12</f>
        <v>こどもの日</v>
      </c>
      <c r="B68" s="3">
        <f ca="1">IF(祝日計算２!$E$12="",0,祝日計算２!$E$12)</f>
        <v>41399</v>
      </c>
    </row>
    <row r="69" spans="1:2">
      <c r="A69" s="1" t="str">
        <f ca="1">祝日計算２!$F$13</f>
        <v>振替休日</v>
      </c>
      <c r="B69" s="3">
        <f ca="1">IF(祝日計算２!$E$13="",0,祝日計算２!$E$13)</f>
        <v>41400</v>
      </c>
    </row>
    <row r="70" spans="1:2">
      <c r="A70" s="1" t="str">
        <f ca="1">祝日計算２!$F$14</f>
        <v>海の日</v>
      </c>
      <c r="B70" s="3">
        <f ca="1">IF(祝日計算２!$E$14="",0,祝日計算２!$E$14)</f>
        <v>41470</v>
      </c>
    </row>
    <row r="71" spans="1:2">
      <c r="A71" s="1" t="str">
        <f ca="1">祝日計算２!$F$15</f>
        <v>敬老の日</v>
      </c>
      <c r="B71" s="3">
        <f ca="1">IF(祝日計算２!$E$15="",0,祝日計算２!$E$15)</f>
        <v>41533</v>
      </c>
    </row>
    <row r="72" spans="1:2">
      <c r="A72" s="1" t="str">
        <f ca="1">祝日計算２!$F$16</f>
        <v>秋分の日</v>
      </c>
      <c r="B72" s="3">
        <f ca="1">IF(祝日計算２!$E$16="",0,祝日計算２!$E$16)</f>
        <v>41540</v>
      </c>
    </row>
    <row r="73" spans="1:2">
      <c r="A73" s="1" t="str">
        <f ca="1">祝日計算２!$F$17</f>
        <v>体育の日</v>
      </c>
      <c r="B73" s="3">
        <f ca="1">IF(祝日計算２!$E$17="",0,祝日計算２!$E$17)</f>
        <v>41561</v>
      </c>
    </row>
    <row r="74" spans="1:2">
      <c r="A74" s="1" t="str">
        <f ca="1">祝日計算２!$F$18</f>
        <v>文化の日</v>
      </c>
      <c r="B74" s="3">
        <f ca="1">IF(祝日計算２!$E$18="",0,祝日計算２!$E$18)</f>
        <v>41581</v>
      </c>
    </row>
    <row r="75" spans="1:2">
      <c r="A75" s="1" t="str">
        <f ca="1">祝日計算２!$F$19</f>
        <v>振替休日</v>
      </c>
      <c r="B75" s="3">
        <f ca="1">IF(祝日計算２!$E$19="",0,祝日計算２!$E$19)</f>
        <v>41582</v>
      </c>
    </row>
    <row r="76" spans="1:2">
      <c r="A76" s="1" t="str">
        <f ca="1">祝日計算２!$F$20</f>
        <v>勤労感謝の日</v>
      </c>
      <c r="B76" s="3">
        <f ca="1">IF(祝日計算２!$E$20="",0,祝日計算２!$E$20)</f>
        <v>41601</v>
      </c>
    </row>
    <row r="77" spans="1:2">
      <c r="A77" s="1" t="str">
        <f ca="1">祝日計算２!$F$21</f>
        <v>天皇誕生日</v>
      </c>
      <c r="B77" s="3">
        <f ca="1">IF(祝日計算２!$E$21="",0,祝日計算２!$E$21)</f>
        <v>41631</v>
      </c>
    </row>
    <row r="78" spans="1:2">
      <c r="A78" s="1" t="str">
        <f ca="1">祝日計算２!$F$22</f>
        <v>年末休み</v>
      </c>
      <c r="B78" s="3">
        <f ca="1">IF(祝日計算２!$E$22="",0,祝日計算２!$E$22)</f>
        <v>41637</v>
      </c>
    </row>
    <row r="79" spans="1:2">
      <c r="A79" s="1" t="str">
        <f ca="1">祝日計算２!$F$23</f>
        <v>年末休み</v>
      </c>
      <c r="B79" s="3">
        <f ca="1">IF(祝日計算２!$E$23="",0,祝日計算２!$E$23)</f>
        <v>41638</v>
      </c>
    </row>
    <row r="80" spans="1:2">
      <c r="A80" s="1" t="str">
        <f ca="1">祝日計算２!$F$24</f>
        <v>年末休み</v>
      </c>
      <c r="B80" s="3">
        <f ca="1">IF(祝日計算２!$E$24="",0,祝日計算２!$E$24)</f>
        <v>41639</v>
      </c>
    </row>
    <row r="81" spans="1:2">
      <c r="A81" s="1" t="str">
        <f ca="1">祝日計算２!$F$25</f>
        <v>元日</v>
      </c>
      <c r="B81" s="3">
        <f ca="1">IF(祝日計算２!$E$25="",0,祝日計算２!$E$25)</f>
        <v>41640</v>
      </c>
    </row>
    <row r="82" spans="1:2">
      <c r="A82" s="1" t="str">
        <f ca="1">祝日計算２!$F$26</f>
        <v>年始休み</v>
      </c>
      <c r="B82" s="3">
        <f ca="1">IF(祝日計算２!$E$26="",0,祝日計算２!$E$26)</f>
        <v>41641</v>
      </c>
    </row>
    <row r="83" spans="1:2">
      <c r="A83" s="1" t="str">
        <f ca="1">祝日計算２!$F$27</f>
        <v>年始休み</v>
      </c>
      <c r="B83" s="3">
        <f ca="1">IF(祝日計算２!$E$27="",0,祝日計算２!$E$27)</f>
        <v>41642</v>
      </c>
    </row>
    <row r="84" spans="1:2">
      <c r="A84" s="1" t="str">
        <f ca="1">祝日計算２!$F$28</f>
        <v>成人の日</v>
      </c>
      <c r="B84" s="3">
        <f ca="1">IF(祝日計算２!$E$28="",0,祝日計算２!$E$28)</f>
        <v>41652</v>
      </c>
    </row>
    <row r="85" spans="1:2">
      <c r="A85" s="1" t="str">
        <f ca="1">祝日計算２!$F$29</f>
        <v>建国記念の日</v>
      </c>
      <c r="B85" s="3">
        <f ca="1">IF(祝日計算２!$E$29="",0,祝日計算２!$E$29)</f>
        <v>41681</v>
      </c>
    </row>
    <row r="86" spans="1:2">
      <c r="A86" s="1" t="str">
        <f ca="1">祝日計算２!$F$30</f>
        <v>春分の日</v>
      </c>
      <c r="B86" s="3">
        <f ca="1">IF(祝日計算２!$E$30="",0,祝日計算２!$E$30)</f>
        <v>41719</v>
      </c>
    </row>
    <row r="87" spans="1:2">
      <c r="A87" s="1" t="str">
        <f ca="1">祝日計算２!$F$31</f>
        <v>昭和の日</v>
      </c>
      <c r="B87" s="3">
        <f ca="1">IF(祝日計算２!$E$31="",0,祝日計算２!$E$31)</f>
        <v>41758</v>
      </c>
    </row>
    <row r="88" spans="1:2">
      <c r="A88" s="1" t="str">
        <f ca="1">祝日計算２!$F$32</f>
        <v>憲法記念日</v>
      </c>
      <c r="B88" s="3">
        <f ca="1">IF(祝日計算２!$E$32="",0,祝日計算２!$E$32)</f>
        <v>41762</v>
      </c>
    </row>
    <row r="89" spans="1:2">
      <c r="A89" s="1" t="str">
        <f ca="1">祝日計算２!$F$33</f>
        <v>みどりの日</v>
      </c>
      <c r="B89" s="3">
        <f ca="1">IF(祝日計算２!$E$33="",0,祝日計算２!$E$33)</f>
        <v>41763</v>
      </c>
    </row>
    <row r="90" spans="1:2">
      <c r="A90" s="1" t="str">
        <f ca="1">祝日計算２!$F$34</f>
        <v>こどもの日</v>
      </c>
      <c r="B90" s="3">
        <f ca="1">IF(祝日計算２!$E$34="",0,祝日計算２!$E$34)</f>
        <v>41764</v>
      </c>
    </row>
    <row r="91" spans="1:2">
      <c r="A91" s="1" t="str">
        <f ca="1">祝日計算２!$F$35</f>
        <v>振替休日</v>
      </c>
      <c r="B91" s="3">
        <f ca="1">IF(祝日計算２!$E$35="",0,祝日計算２!$E$35)</f>
        <v>41765</v>
      </c>
    </row>
    <row r="92" spans="1:2">
      <c r="A92" s="1" t="str">
        <f ca="1">祝日計算２!$F$36</f>
        <v>海の日</v>
      </c>
      <c r="B92" s="3">
        <f ca="1">IF(祝日計算２!$E$36="",0,祝日計算２!$E$36)</f>
        <v>41841</v>
      </c>
    </row>
    <row r="93" spans="1:2">
      <c r="A93" s="1" t="str">
        <f ca="1">祝日計算２!$F$37</f>
        <v>敬老の日</v>
      </c>
      <c r="B93" s="3">
        <f ca="1">IF(祝日計算２!$E$37="",0,祝日計算２!$E$37)</f>
        <v>41897</v>
      </c>
    </row>
    <row r="94" spans="1:2">
      <c r="A94" s="1" t="str">
        <f ca="1">祝日計算２!$F$38</f>
        <v>秋分の日</v>
      </c>
      <c r="B94" s="3">
        <f ca="1">IF(祝日計算２!$E$38="",0,祝日計算２!$E$38)</f>
        <v>41905</v>
      </c>
    </row>
    <row r="95" spans="1:2">
      <c r="A95" s="1" t="str">
        <f ca="1">祝日計算２!$F$39</f>
        <v>体育の日</v>
      </c>
      <c r="B95" s="3">
        <f ca="1">IF(祝日計算２!$E$39="",0,祝日計算２!$E$39)</f>
        <v>41925</v>
      </c>
    </row>
    <row r="96" spans="1:2">
      <c r="A96" s="1" t="str">
        <f ca="1">祝日計算２!$F$40</f>
        <v>文化の日</v>
      </c>
      <c r="B96" s="3">
        <f ca="1">IF(祝日計算２!$E$40="",0,祝日計算２!$E$40)</f>
        <v>41946</v>
      </c>
    </row>
    <row r="97" spans="1:2">
      <c r="A97" s="1" t="str">
        <f ca="1">祝日計算２!$F$41</f>
        <v>勤労感謝の日</v>
      </c>
      <c r="B97" s="3">
        <f ca="1">IF(祝日計算２!$E$41="",0,祝日計算２!$E$41)</f>
        <v>41966</v>
      </c>
    </row>
    <row r="98" spans="1:2">
      <c r="A98" s="1" t="str">
        <f ca="1">祝日計算２!$F$42</f>
        <v>振替休日</v>
      </c>
      <c r="B98" s="3">
        <f ca="1">IF(祝日計算２!$E$42="",0,祝日計算２!$E$42)</f>
        <v>41967</v>
      </c>
    </row>
    <row r="99" spans="1:2">
      <c r="A99" s="1" t="str">
        <f ca="1">祝日計算２!$F$43</f>
        <v>天皇誕生日</v>
      </c>
      <c r="B99" s="3">
        <f ca="1">IF(祝日計算２!$E$43="",0,祝日計算２!$E$43)</f>
        <v>41996</v>
      </c>
    </row>
    <row r="100" spans="1:2">
      <c r="A100" s="1" t="str">
        <f ca="1">祝日計算２!$F$44</f>
        <v>年末休み</v>
      </c>
      <c r="B100" s="3">
        <f ca="1">IF(祝日計算２!$E$44="",0,祝日計算２!$E$44)</f>
        <v>42002</v>
      </c>
    </row>
    <row r="101" spans="1:2">
      <c r="A101" s="1" t="str">
        <f ca="1">祝日計算２!$F$45</f>
        <v>年末休み</v>
      </c>
      <c r="B101" s="3">
        <f ca="1">IF(祝日計算２!$E$45="",0,祝日計算２!$E$45)</f>
        <v>42003</v>
      </c>
    </row>
    <row r="102" spans="1:2">
      <c r="A102" s="1" t="str">
        <f ca="1">祝日計算２!$F$46</f>
        <v>年末休み</v>
      </c>
      <c r="B102" s="3">
        <f ca="1">IF(祝日計算２!$E$46="",0,祝日計算２!$E$46)</f>
        <v>42004</v>
      </c>
    </row>
    <row r="103" spans="1:2">
      <c r="A103" s="1" t="str">
        <f ca="1">祝日計算２!$F$47</f>
        <v/>
      </c>
      <c r="B103" s="3">
        <f ca="1">IF(祝日計算２!$E$47="",0,祝日計算２!$E$47)</f>
        <v>0</v>
      </c>
    </row>
    <row r="104" spans="1:2">
      <c r="A104" s="1" t="str">
        <f ca="1">祝日計算２!$F$48</f>
        <v/>
      </c>
      <c r="B104" s="3">
        <f ca="1">IF(祝日計算２!$E$48="",0,祝日計算２!$E$48)</f>
        <v>0</v>
      </c>
    </row>
    <row r="105" spans="1:2">
      <c r="A105" s="1" t="str">
        <f ca="1">祝日計算２!$F$49</f>
        <v/>
      </c>
      <c r="B105" s="3">
        <f ca="1">IF(祝日計算２!$E$49="",0,祝日計算２!$E$49)</f>
        <v>0</v>
      </c>
    </row>
    <row r="106" spans="1:2">
      <c r="A106" s="1" t="str">
        <f ca="1">祝日計算２!$F$50</f>
        <v/>
      </c>
      <c r="B106" s="3">
        <f ca="1">IF(祝日計算２!$E$50="",0,祝日計算２!$E$50)</f>
        <v>0</v>
      </c>
    </row>
    <row r="107" spans="1:2">
      <c r="A107" s="1" t="str">
        <f ca="1">祝日計算２!$F$51</f>
        <v/>
      </c>
      <c r="B107" s="3">
        <f ca="1">IF(祝日計算２!$E$51="",0,祝日計算２!$E$51)</f>
        <v>0</v>
      </c>
    </row>
    <row r="108" spans="1:2">
      <c r="A108" s="1" t="str">
        <f ca="1">祝日計算２!$F$52</f>
        <v/>
      </c>
      <c r="B108" s="3">
        <f ca="1">IF(祝日計算２!$E$52="",0,祝日計算２!$E$52)</f>
        <v>0</v>
      </c>
    </row>
    <row r="109" spans="1:2">
      <c r="A109" s="1" t="str">
        <f ca="1">祝日計算３!$F$3</f>
        <v>元日</v>
      </c>
      <c r="B109" s="3">
        <f ca="1">IF(祝日計算３!$E$3="",0,祝日計算３!$E$3)</f>
        <v>42005</v>
      </c>
    </row>
    <row r="110" spans="1:2">
      <c r="A110" s="1" t="str">
        <f ca="1">祝日計算３!$F$4</f>
        <v>年始休み</v>
      </c>
      <c r="B110" s="3">
        <f ca="1">IF(祝日計算３!$E$4="",0,祝日計算３!$E$4)</f>
        <v>42006</v>
      </c>
    </row>
    <row r="111" spans="1:2">
      <c r="A111" s="1" t="str">
        <f ca="1">祝日計算３!$F$5</f>
        <v>年始休み</v>
      </c>
      <c r="B111" s="3">
        <f ca="1">IF(祝日計算３!$E$5="",0,祝日計算３!$E$5)</f>
        <v>42007</v>
      </c>
    </row>
    <row r="112" spans="1:2">
      <c r="A112" s="1" t="str">
        <f ca="1">祝日計算３!$F$6</f>
        <v>成人の日</v>
      </c>
      <c r="B112" s="3">
        <f ca="1">IF(祝日計算３!$E$6="",0,祝日計算３!$E$6)</f>
        <v>42016</v>
      </c>
    </row>
    <row r="113" spans="1:2">
      <c r="A113" s="1" t="str">
        <f ca="1">祝日計算３!$F$7</f>
        <v>建国記念の日</v>
      </c>
      <c r="B113" s="3">
        <f ca="1">IF(祝日計算３!$E$7="",0,祝日計算３!$E$7)</f>
        <v>42046</v>
      </c>
    </row>
    <row r="114" spans="1:2">
      <c r="A114" s="1" t="str">
        <f ca="1">祝日計算３!$F$8</f>
        <v>春分の日</v>
      </c>
      <c r="B114" s="3">
        <f ca="1">IF(祝日計算３!$E$8="",0,祝日計算３!$E$8)</f>
        <v>42084</v>
      </c>
    </row>
    <row r="115" spans="1:2">
      <c r="A115" s="1" t="str">
        <f ca="1">祝日計算３!$F$9</f>
        <v>昭和の日</v>
      </c>
      <c r="B115" s="3">
        <f ca="1">IF(祝日計算３!$E$9="",0,祝日計算３!$E$9)</f>
        <v>42123</v>
      </c>
    </row>
    <row r="116" spans="1:2">
      <c r="A116" s="1" t="str">
        <f ca="1">祝日計算３!$F$10</f>
        <v>憲法記念日</v>
      </c>
      <c r="B116" s="3">
        <f ca="1">IF(祝日計算３!$E$10="",0,祝日計算３!$E$10)</f>
        <v>42127</v>
      </c>
    </row>
    <row r="117" spans="1:2">
      <c r="A117" s="1" t="str">
        <f ca="1">祝日計算３!$F$11</f>
        <v>みどりの日</v>
      </c>
      <c r="B117" s="3">
        <f ca="1">IF(祝日計算３!$E$11="",0,祝日計算３!$E$11)</f>
        <v>42128</v>
      </c>
    </row>
    <row r="118" spans="1:2">
      <c r="A118" s="1" t="str">
        <f ca="1">祝日計算３!$F$12</f>
        <v>こどもの日</v>
      </c>
      <c r="B118" s="3">
        <f ca="1">IF(祝日計算３!$E$12="",0,祝日計算３!$E$12)</f>
        <v>42129</v>
      </c>
    </row>
    <row r="119" spans="1:2">
      <c r="A119" s="1" t="str">
        <f ca="1">祝日計算３!$F$13</f>
        <v>振替休日</v>
      </c>
      <c r="B119" s="3">
        <f ca="1">IF(祝日計算３!$E$13="",0,祝日計算３!$E$13)</f>
        <v>42130</v>
      </c>
    </row>
    <row r="120" spans="1:2">
      <c r="A120" s="1" t="str">
        <f ca="1">祝日計算３!$F$14</f>
        <v>海の日</v>
      </c>
      <c r="B120" s="3">
        <f ca="1">IF(祝日計算３!$E$14="",0,祝日計算３!$E$14)</f>
        <v>42205</v>
      </c>
    </row>
    <row r="121" spans="1:2">
      <c r="A121" s="1" t="str">
        <f ca="1">祝日計算３!$F$15</f>
        <v>敬老の日</v>
      </c>
      <c r="B121" s="3">
        <f ca="1">IF(祝日計算３!$E$15="",0,祝日計算３!$E$15)</f>
        <v>42268</v>
      </c>
    </row>
    <row r="122" spans="1:2">
      <c r="A122" s="1" t="str">
        <f ca="1">祝日計算３!$F$16</f>
        <v>国民の休日</v>
      </c>
      <c r="B122" s="3">
        <f ca="1">IF(祝日計算３!$E$16="",0,祝日計算３!$E$16)</f>
        <v>42269</v>
      </c>
    </row>
    <row r="123" spans="1:2">
      <c r="A123" s="1" t="str">
        <f ca="1">祝日計算３!$F$17</f>
        <v>秋分の日</v>
      </c>
      <c r="B123" s="3">
        <f ca="1">IF(祝日計算３!$E$17="",0,祝日計算３!$E$17)</f>
        <v>42270</v>
      </c>
    </row>
    <row r="124" spans="1:2">
      <c r="A124" s="1" t="str">
        <f ca="1">祝日計算３!$F$18</f>
        <v>体育の日</v>
      </c>
      <c r="B124" s="3">
        <f ca="1">IF(祝日計算３!$E$18="",0,祝日計算３!$E$18)</f>
        <v>42289</v>
      </c>
    </row>
    <row r="125" spans="1:2">
      <c r="A125" s="1" t="str">
        <f ca="1">祝日計算３!$F$19</f>
        <v>文化の日</v>
      </c>
      <c r="B125" s="3">
        <f ca="1">IF(祝日計算３!$E$19="",0,祝日計算３!$E$19)</f>
        <v>42311</v>
      </c>
    </row>
    <row r="126" spans="1:2">
      <c r="A126" s="1" t="str">
        <f ca="1">祝日計算３!$F$20</f>
        <v>勤労感謝の日</v>
      </c>
      <c r="B126" s="3">
        <f ca="1">IF(祝日計算３!$E$20="",0,祝日計算３!$E$20)</f>
        <v>42331</v>
      </c>
    </row>
    <row r="127" spans="1:2">
      <c r="A127" s="1" t="str">
        <f ca="1">祝日計算３!$F$21</f>
        <v>天皇誕生日</v>
      </c>
      <c r="B127" s="3">
        <f ca="1">IF(祝日計算３!$E$21="",0,祝日計算３!$E$21)</f>
        <v>42361</v>
      </c>
    </row>
    <row r="128" spans="1:2">
      <c r="A128" s="1" t="str">
        <f ca="1">祝日計算３!$F$22</f>
        <v>年末休み</v>
      </c>
      <c r="B128" s="3">
        <f ca="1">IF(祝日計算３!$E$22="",0,祝日計算３!$E$22)</f>
        <v>42367</v>
      </c>
    </row>
    <row r="129" spans="1:2">
      <c r="A129" s="1" t="str">
        <f ca="1">祝日計算３!$F$23</f>
        <v>年末休み</v>
      </c>
      <c r="B129" s="3">
        <f ca="1">IF(祝日計算３!$E$23="",0,祝日計算３!$E$23)</f>
        <v>42368</v>
      </c>
    </row>
    <row r="130" spans="1:2">
      <c r="A130" s="1" t="str">
        <f ca="1">祝日計算３!$F$24</f>
        <v>年末休み</v>
      </c>
      <c r="B130" s="3">
        <f ca="1">IF(祝日計算３!$E$24="",0,祝日計算３!$E$24)</f>
        <v>42369</v>
      </c>
    </row>
    <row r="131" spans="1:2">
      <c r="A131" s="1" t="str">
        <f ca="1">祝日計算３!$F$25</f>
        <v>元日</v>
      </c>
      <c r="B131" s="3">
        <f ca="1">IF(祝日計算３!$E$25="",0,祝日計算３!$E$25)</f>
        <v>42370</v>
      </c>
    </row>
    <row r="132" spans="1:2">
      <c r="A132" s="1" t="str">
        <f ca="1">祝日計算３!$F$26</f>
        <v>年始休み</v>
      </c>
      <c r="B132" s="3">
        <f ca="1">IF(祝日計算３!$E$26="",0,祝日計算３!$E$26)</f>
        <v>42371</v>
      </c>
    </row>
    <row r="133" spans="1:2">
      <c r="A133" s="1" t="str">
        <f ca="1">祝日計算３!$F$27</f>
        <v>年始休み</v>
      </c>
      <c r="B133" s="3">
        <f ca="1">IF(祝日計算３!$E$27="",0,祝日計算３!$E$27)</f>
        <v>42372</v>
      </c>
    </row>
    <row r="134" spans="1:2">
      <c r="A134" s="1" t="str">
        <f ca="1">祝日計算３!$F$28</f>
        <v>成人の日</v>
      </c>
      <c r="B134" s="3">
        <f ca="1">IF(祝日計算３!$E$28="",0,祝日計算３!$E$28)</f>
        <v>42380</v>
      </c>
    </row>
    <row r="135" spans="1:2">
      <c r="A135" s="1" t="str">
        <f ca="1">祝日計算３!$F$29</f>
        <v>建国記念の日</v>
      </c>
      <c r="B135" s="3">
        <f ca="1">IF(祝日計算３!$E$29="",0,祝日計算３!$E$29)</f>
        <v>42411</v>
      </c>
    </row>
    <row r="136" spans="1:2">
      <c r="A136" s="1" t="str">
        <f ca="1">祝日計算３!$F$30</f>
        <v>春分の日</v>
      </c>
      <c r="B136" s="3">
        <f ca="1">IF(祝日計算３!$E$30="",0,祝日計算３!$E$30)</f>
        <v>42449</v>
      </c>
    </row>
    <row r="137" spans="1:2">
      <c r="A137" s="1" t="str">
        <f ca="1">祝日計算３!$F$31</f>
        <v>振替休日</v>
      </c>
      <c r="B137" s="3">
        <f ca="1">IF(祝日計算３!$E$31="",0,祝日計算３!$E$31)</f>
        <v>42450</v>
      </c>
    </row>
    <row r="138" spans="1:2">
      <c r="A138" s="1" t="str">
        <f ca="1">祝日計算３!$F$32</f>
        <v>昭和の日</v>
      </c>
      <c r="B138" s="3">
        <f ca="1">IF(祝日計算３!$E$32="",0,祝日計算３!$E$32)</f>
        <v>42489</v>
      </c>
    </row>
    <row r="139" spans="1:2">
      <c r="A139" s="1" t="str">
        <f ca="1">祝日計算３!$F$33</f>
        <v>憲法記念日</v>
      </c>
      <c r="B139" s="3">
        <f ca="1">IF(祝日計算３!$E$33="",0,祝日計算３!$E$33)</f>
        <v>42493</v>
      </c>
    </row>
    <row r="140" spans="1:2">
      <c r="A140" s="1" t="str">
        <f ca="1">祝日計算３!$F$34</f>
        <v>みどりの日</v>
      </c>
      <c r="B140" s="3">
        <f ca="1">IF(祝日計算３!$E$34="",0,祝日計算３!$E$34)</f>
        <v>42494</v>
      </c>
    </row>
    <row r="141" spans="1:2">
      <c r="A141" s="1" t="str">
        <f ca="1">祝日計算３!$F$35</f>
        <v>こどもの日</v>
      </c>
      <c r="B141" s="3">
        <f ca="1">IF(祝日計算３!$E$35="",0,祝日計算３!$E$35)</f>
        <v>42495</v>
      </c>
    </row>
    <row r="142" spans="1:2">
      <c r="A142" s="1" t="str">
        <f ca="1">祝日計算３!$F$36</f>
        <v>海の日</v>
      </c>
      <c r="B142" s="3">
        <f ca="1">IF(祝日計算３!$E$36="",0,祝日計算３!$E$36)</f>
        <v>42569</v>
      </c>
    </row>
    <row r="143" spans="1:2">
      <c r="A143" s="1" t="str">
        <f ca="1">祝日計算３!$F$37</f>
        <v>山の日</v>
      </c>
      <c r="B143" s="3">
        <f ca="1">IF(祝日計算３!$E$37="",0,祝日計算３!$E$37)</f>
        <v>42593</v>
      </c>
    </row>
    <row r="144" spans="1:2">
      <c r="A144" s="1" t="str">
        <f ca="1">祝日計算３!$F$38</f>
        <v>敬老の日</v>
      </c>
      <c r="B144" s="3">
        <f ca="1">IF(祝日計算３!$E$38="",0,祝日計算３!$E$38)</f>
        <v>42632</v>
      </c>
    </row>
    <row r="145" spans="1:2">
      <c r="A145" s="1" t="str">
        <f ca="1">祝日計算３!$F$39</f>
        <v>秋分の日</v>
      </c>
      <c r="B145" s="3">
        <f ca="1">IF(祝日計算３!$E$39="",0,祝日計算３!$E$39)</f>
        <v>42635</v>
      </c>
    </row>
    <row r="146" spans="1:2">
      <c r="A146" s="1" t="str">
        <f ca="1">祝日計算３!$F$40</f>
        <v>体育の日</v>
      </c>
      <c r="B146" s="3">
        <f ca="1">IF(祝日計算３!$E$40="",0,祝日計算３!$E$40)</f>
        <v>42653</v>
      </c>
    </row>
    <row r="147" spans="1:2">
      <c r="A147" s="1" t="str">
        <f ca="1">祝日計算３!$F$41</f>
        <v>文化の日</v>
      </c>
      <c r="B147" s="3">
        <f ca="1">IF(祝日計算３!$E$41="",0,祝日計算３!$E$41)</f>
        <v>42677</v>
      </c>
    </row>
    <row r="148" spans="1:2">
      <c r="A148" s="1" t="str">
        <f ca="1">祝日計算３!$F$42</f>
        <v>勤労感謝の日</v>
      </c>
      <c r="B148" s="3">
        <f ca="1">IF(祝日計算３!$E$42="",0,祝日計算３!$E$42)</f>
        <v>42697</v>
      </c>
    </row>
    <row r="149" spans="1:2">
      <c r="A149" s="1" t="str">
        <f ca="1">祝日計算３!$F$43</f>
        <v>天皇誕生日</v>
      </c>
      <c r="B149" s="3">
        <f ca="1">IF(祝日計算３!$E$43="",0,祝日計算３!$E$43)</f>
        <v>42727</v>
      </c>
    </row>
    <row r="150" spans="1:2">
      <c r="A150" s="1" t="str">
        <f ca="1">祝日計算３!$F$44</f>
        <v>年末休み</v>
      </c>
      <c r="B150" s="3">
        <f ca="1">IF(祝日計算３!$E$44="",0,祝日計算３!$E$44)</f>
        <v>42733</v>
      </c>
    </row>
    <row r="151" spans="1:2">
      <c r="A151" s="1" t="str">
        <f ca="1">祝日計算３!$F$45</f>
        <v>年末休み</v>
      </c>
      <c r="B151" s="3">
        <f ca="1">IF(祝日計算３!$E$45="",0,祝日計算３!$E$45)</f>
        <v>42734</v>
      </c>
    </row>
    <row r="152" spans="1:2">
      <c r="A152" s="1" t="str">
        <f ca="1">祝日計算３!$F$46</f>
        <v>年末休み</v>
      </c>
      <c r="B152" s="3">
        <f ca="1">IF(祝日計算３!$E$46="",0,祝日計算３!$E$46)</f>
        <v>42735</v>
      </c>
    </row>
    <row r="153" spans="1:2">
      <c r="A153" s="1" t="str">
        <f ca="1">祝日計算３!$F$47</f>
        <v/>
      </c>
      <c r="B153" s="3">
        <f ca="1">IF(祝日計算３!$E$47="",0,祝日計算３!$E$47)</f>
        <v>0</v>
      </c>
    </row>
    <row r="154" spans="1:2">
      <c r="A154" s="1" t="str">
        <f ca="1">祝日計算３!$F$48</f>
        <v/>
      </c>
      <c r="B154" s="3">
        <f ca="1">IF(祝日計算３!$E$48="",0,祝日計算３!$E$48)</f>
        <v>0</v>
      </c>
    </row>
    <row r="155" spans="1:2">
      <c r="A155" s="1" t="str">
        <f ca="1">祝日計算３!$F$49</f>
        <v/>
      </c>
      <c r="B155" s="3">
        <f ca="1">IF(祝日計算３!$E$49="",0,祝日計算３!$E$49)</f>
        <v>0</v>
      </c>
    </row>
    <row r="156" spans="1:2">
      <c r="A156" s="1" t="str">
        <f ca="1">祝日計算３!$F$50</f>
        <v/>
      </c>
      <c r="B156" s="3">
        <f ca="1">IF(祝日計算３!$E$50="",0,祝日計算３!$E$50)</f>
        <v>0</v>
      </c>
    </row>
    <row r="157" spans="1:2">
      <c r="A157" s="1" t="str">
        <f ca="1">祝日計算３!$F$51</f>
        <v/>
      </c>
      <c r="B157" s="3">
        <f ca="1">IF(祝日計算３!$E$51="",0,祝日計算３!$E$51)</f>
        <v>0</v>
      </c>
    </row>
    <row r="158" spans="1:2">
      <c r="A158" s="1" t="str">
        <f ca="1">祝日計算３!$F$52</f>
        <v/>
      </c>
      <c r="B158" s="3">
        <f ca="1">IF(祝日計算３!$E$52="",0,祝日計算３!$E$52)</f>
        <v>0</v>
      </c>
    </row>
    <row r="159" spans="1:2">
      <c r="A159" s="1"/>
      <c r="B159" s="5"/>
    </row>
    <row r="160" spans="1:2">
      <c r="A160" s="1"/>
      <c r="B160" s="5"/>
    </row>
    <row r="161" spans="1:2">
      <c r="A161" s="1"/>
      <c r="B161" s="5"/>
    </row>
    <row r="162" spans="1:2">
      <c r="A162" s="1"/>
      <c r="B162" s="5"/>
    </row>
    <row r="163" spans="1:2">
      <c r="A163" s="1"/>
      <c r="B163" s="5"/>
    </row>
    <row r="164" spans="1:2">
      <c r="A164" s="1"/>
      <c r="B164" s="5"/>
    </row>
    <row r="165" spans="1:2">
      <c r="A165" s="1"/>
      <c r="B165" s="5"/>
    </row>
    <row r="166" spans="1:2">
      <c r="A166" s="1"/>
      <c r="B166" s="5"/>
    </row>
    <row r="167" spans="1:2">
      <c r="A167" s="1"/>
      <c r="B167" s="5"/>
    </row>
    <row r="168" spans="1:2">
      <c r="A168" s="1"/>
      <c r="B168" s="5"/>
    </row>
    <row r="169" spans="1:2">
      <c r="A169" s="1"/>
      <c r="B169" s="5"/>
    </row>
    <row r="170" spans="1:2">
      <c r="A170" s="1"/>
      <c r="B170" s="5"/>
    </row>
    <row r="171" spans="1:2">
      <c r="A171" s="1"/>
      <c r="B171" s="5"/>
    </row>
    <row r="172" spans="1:2">
      <c r="A172" s="1"/>
      <c r="B172" s="5"/>
    </row>
    <row r="173" spans="1:2">
      <c r="A173" s="1"/>
      <c r="B173" s="5"/>
    </row>
    <row r="174" spans="1:2">
      <c r="A174" s="1"/>
      <c r="B174" s="5"/>
    </row>
    <row r="175" spans="1:2">
      <c r="A175" s="1"/>
      <c r="B175" s="5"/>
    </row>
    <row r="176" spans="1:2">
      <c r="A176" s="1"/>
      <c r="B176" s="5"/>
    </row>
    <row r="177" spans="1:2">
      <c r="A177" s="1"/>
      <c r="B177" s="5"/>
    </row>
    <row r="178" spans="1:2">
      <c r="A178" s="1"/>
      <c r="B178" s="5"/>
    </row>
    <row r="179" spans="1:2">
      <c r="A179" s="1"/>
      <c r="B179" s="5"/>
    </row>
    <row r="180" spans="1:2">
      <c r="A180" s="1"/>
      <c r="B180" s="5"/>
    </row>
    <row r="181" spans="1:2">
      <c r="A181" s="1"/>
      <c r="B181" s="5"/>
    </row>
    <row r="182" spans="1:2">
      <c r="A182" s="1"/>
      <c r="B182" s="5"/>
    </row>
    <row r="183" spans="1:2">
      <c r="A183" s="1"/>
      <c r="B183" s="5"/>
    </row>
    <row r="184" spans="1:2">
      <c r="A184" s="1"/>
      <c r="B184" s="5"/>
    </row>
    <row r="185" spans="1:2">
      <c r="A185" s="1"/>
      <c r="B185" s="5"/>
    </row>
    <row r="186" spans="1:2">
      <c r="A186" s="1"/>
      <c r="B186" s="5"/>
    </row>
    <row r="187" spans="1:2">
      <c r="A187" s="1"/>
      <c r="B187" s="5"/>
    </row>
    <row r="188" spans="1:2">
      <c r="A188" s="1"/>
      <c r="B188" s="5"/>
    </row>
    <row r="189" spans="1:2">
      <c r="A189" s="1"/>
      <c r="B189" s="5"/>
    </row>
    <row r="190" spans="1:2">
      <c r="A190" s="1"/>
      <c r="B190" s="5"/>
    </row>
    <row r="191" spans="1:2">
      <c r="A191" s="1"/>
      <c r="B191" s="5"/>
    </row>
    <row r="192" spans="1:2">
      <c r="A192" s="1"/>
      <c r="B192" s="5"/>
    </row>
    <row r="193" spans="1:2">
      <c r="A193" s="1"/>
      <c r="B193" s="5"/>
    </row>
    <row r="194" spans="1:2">
      <c r="A194" s="1"/>
      <c r="B194" s="5"/>
    </row>
    <row r="195" spans="1:2">
      <c r="A195" s="1"/>
      <c r="B195" s="5"/>
    </row>
    <row r="196" spans="1:2">
      <c r="A196" s="1"/>
      <c r="B196" s="5"/>
    </row>
    <row r="197" spans="1:2">
      <c r="A197" s="1"/>
      <c r="B197" s="5"/>
    </row>
    <row r="198" spans="1:2">
      <c r="A198" s="1"/>
      <c r="B198" s="5"/>
    </row>
    <row r="199" spans="1:2">
      <c r="A199" s="1"/>
      <c r="B199" s="5"/>
    </row>
    <row r="200" spans="1:2">
      <c r="A200" s="1"/>
      <c r="B200" s="5"/>
    </row>
    <row r="201" spans="1:2">
      <c r="A201" s="1"/>
      <c r="B201" s="5"/>
    </row>
    <row r="202" spans="1:2">
      <c r="A202" s="1"/>
      <c r="B202" s="5"/>
    </row>
    <row r="203" spans="1:2">
      <c r="A203" s="1"/>
      <c r="B203" s="5"/>
    </row>
    <row r="204" spans="1:2">
      <c r="A204" s="1"/>
      <c r="B204" s="5"/>
    </row>
    <row r="205" spans="1:2">
      <c r="A205" s="1"/>
      <c r="B205" s="5"/>
    </row>
    <row r="206" spans="1:2">
      <c r="A206" s="1"/>
      <c r="B206" s="5"/>
    </row>
    <row r="207" spans="1:2">
      <c r="A207" s="1"/>
      <c r="B207" s="5"/>
    </row>
    <row r="208" spans="1:2">
      <c r="A208" s="1"/>
      <c r="B208" s="5"/>
    </row>
    <row r="209" spans="1:2">
      <c r="A209" s="1"/>
      <c r="B209" s="5"/>
    </row>
    <row r="210" spans="1:2">
      <c r="A210" s="1"/>
      <c r="B210" s="5"/>
    </row>
    <row r="211" spans="1:2">
      <c r="A211" s="1"/>
      <c r="B211" s="5"/>
    </row>
    <row r="212" spans="1:2">
      <c r="A212" s="1"/>
      <c r="B212" s="5"/>
    </row>
    <row r="213" spans="1:2">
      <c r="A213" s="1"/>
      <c r="B213" s="5"/>
    </row>
    <row r="214" spans="1:2">
      <c r="A214" s="1"/>
      <c r="B214" s="5"/>
    </row>
    <row r="215" spans="1:2">
      <c r="A215" s="1"/>
      <c r="B215" s="5"/>
    </row>
    <row r="216" spans="1:2">
      <c r="A216" s="1"/>
      <c r="B216" s="5"/>
    </row>
    <row r="217" spans="1:2">
      <c r="A217" s="1"/>
      <c r="B217" s="5"/>
    </row>
    <row r="218" spans="1:2">
      <c r="A218" s="1"/>
      <c r="B218" s="5"/>
    </row>
    <row r="219" spans="1:2">
      <c r="A219" s="1"/>
      <c r="B219" s="5"/>
    </row>
    <row r="220" spans="1:2">
      <c r="A220" s="1"/>
      <c r="B220" s="5"/>
    </row>
    <row r="221" spans="1:2">
      <c r="A221" s="1"/>
      <c r="B221" s="5"/>
    </row>
    <row r="222" spans="1:2">
      <c r="A222" s="1"/>
      <c r="B222" s="5"/>
    </row>
    <row r="223" spans="1:2">
      <c r="A223" s="1"/>
      <c r="B223" s="5"/>
    </row>
    <row r="224" spans="1:2">
      <c r="A224" s="1"/>
      <c r="B224" s="5"/>
    </row>
    <row r="225" spans="1:2">
      <c r="A225" s="1"/>
      <c r="B225" s="5"/>
    </row>
    <row r="226" spans="1:2">
      <c r="A226" s="1"/>
      <c r="B226" s="5"/>
    </row>
    <row r="227" spans="1:2">
      <c r="A227" s="1"/>
      <c r="B227" s="5"/>
    </row>
    <row r="228" spans="1:2">
      <c r="A228" s="1"/>
      <c r="B228" s="5"/>
    </row>
    <row r="229" spans="1:2">
      <c r="A229" s="1"/>
      <c r="B229" s="5"/>
    </row>
    <row r="230" spans="1:2">
      <c r="A230" s="1"/>
      <c r="B230" s="5"/>
    </row>
    <row r="231" spans="1:2">
      <c r="A231" s="1"/>
      <c r="B231" s="5"/>
    </row>
    <row r="232" spans="1:2">
      <c r="A232" s="1"/>
      <c r="B232" s="5"/>
    </row>
    <row r="233" spans="1:2">
      <c r="A233" s="1"/>
      <c r="B233" s="5"/>
    </row>
    <row r="234" spans="1:2">
      <c r="A234" s="1"/>
      <c r="B234" s="5"/>
    </row>
    <row r="235" spans="1:2">
      <c r="A235" s="1"/>
      <c r="B235" s="5"/>
    </row>
    <row r="236" spans="1:2">
      <c r="A236" s="1"/>
      <c r="B236" s="5"/>
    </row>
    <row r="237" spans="1:2">
      <c r="A237" s="1"/>
      <c r="B237" s="5"/>
    </row>
    <row r="238" spans="1:2">
      <c r="A238" s="1"/>
      <c r="B238" s="5"/>
    </row>
    <row r="239" spans="1:2">
      <c r="A239" s="1"/>
      <c r="B239" s="5"/>
    </row>
    <row r="240" spans="1:2">
      <c r="A240" s="1"/>
      <c r="B240" s="5"/>
    </row>
    <row r="241" spans="1:2">
      <c r="A241" s="1"/>
      <c r="B241" s="5"/>
    </row>
    <row r="242" spans="1:2">
      <c r="A242" s="1"/>
      <c r="B242" s="5"/>
    </row>
    <row r="243" spans="1:2">
      <c r="A243" s="1"/>
      <c r="B243" s="5"/>
    </row>
    <row r="244" spans="1:2">
      <c r="A244" s="1"/>
      <c r="B244" s="5"/>
    </row>
    <row r="245" spans="1:2">
      <c r="A245" s="1"/>
      <c r="B245" s="5"/>
    </row>
    <row r="246" spans="1:2">
      <c r="A246" s="1"/>
      <c r="B246" s="5"/>
    </row>
    <row r="247" spans="1:2">
      <c r="A247" s="1"/>
      <c r="B247" s="5"/>
    </row>
    <row r="248" spans="1:2">
      <c r="A248" s="1"/>
      <c r="B248" s="5"/>
    </row>
    <row r="249" spans="1:2">
      <c r="A249" s="1"/>
      <c r="B249" s="5"/>
    </row>
    <row r="250" spans="1:2">
      <c r="A250" s="1"/>
      <c r="B250" s="5"/>
    </row>
    <row r="251" spans="1:2">
      <c r="A251" s="1"/>
      <c r="B251" s="5"/>
    </row>
    <row r="252" spans="1:2">
      <c r="A252" s="1"/>
      <c r="B252" s="5"/>
    </row>
    <row r="253" spans="1:2">
      <c r="A253" s="1"/>
      <c r="B253" s="5"/>
    </row>
    <row r="254" spans="1:2">
      <c r="A254" s="1"/>
      <c r="B254" s="5"/>
    </row>
    <row r="255" spans="1:2">
      <c r="A255" s="1"/>
      <c r="B255" s="5"/>
    </row>
    <row r="256" spans="1:2">
      <c r="A256" s="1"/>
      <c r="B256" s="5"/>
    </row>
    <row r="257" spans="1:2">
      <c r="A257" s="1"/>
      <c r="B257" s="5"/>
    </row>
    <row r="258" spans="1:2">
      <c r="A258" s="1"/>
      <c r="B258" s="5"/>
    </row>
    <row r="259" spans="1:2">
      <c r="A259" s="1"/>
      <c r="B259" s="5"/>
    </row>
    <row r="260" spans="1:2">
      <c r="A260" s="1"/>
      <c r="B260" s="5"/>
    </row>
    <row r="261" spans="1:2">
      <c r="A261" s="1"/>
      <c r="B261" s="5"/>
    </row>
    <row r="262" spans="1:2">
      <c r="A262" s="1"/>
      <c r="B262" s="5"/>
    </row>
    <row r="263" spans="1:2">
      <c r="A263" s="1"/>
      <c r="B263" s="5"/>
    </row>
    <row r="264" spans="1:2">
      <c r="A264" s="1"/>
      <c r="B264" s="5"/>
    </row>
    <row r="265" spans="1:2">
      <c r="A265" s="1"/>
      <c r="B265" s="5"/>
    </row>
    <row r="266" spans="1:2">
      <c r="A266" s="1"/>
      <c r="B266" s="5"/>
    </row>
    <row r="267" spans="1:2">
      <c r="A267" s="1"/>
      <c r="B267" s="5"/>
    </row>
    <row r="268" spans="1:2">
      <c r="A268" s="1"/>
      <c r="B268" s="5"/>
    </row>
    <row r="269" spans="1:2">
      <c r="A269" s="1"/>
      <c r="B269" s="5"/>
    </row>
    <row r="270" spans="1:2">
      <c r="A270" s="1"/>
      <c r="B270" s="5"/>
    </row>
    <row r="271" spans="1:2">
      <c r="A271" s="1"/>
      <c r="B271" s="5"/>
    </row>
    <row r="272" spans="1:2">
      <c r="A272" s="1"/>
      <c r="B272" s="5"/>
    </row>
    <row r="273" spans="1:2">
      <c r="A273" s="1"/>
      <c r="B273" s="5"/>
    </row>
    <row r="274" spans="1:2">
      <c r="A274" s="1"/>
      <c r="B274" s="5"/>
    </row>
    <row r="275" spans="1:2">
      <c r="A275" s="1"/>
      <c r="B275" s="5"/>
    </row>
    <row r="276" spans="1:2">
      <c r="A276" s="1"/>
      <c r="B276" s="5"/>
    </row>
    <row r="277" spans="1:2">
      <c r="A277" s="1"/>
      <c r="B277" s="5"/>
    </row>
    <row r="278" spans="1:2">
      <c r="A278" s="1"/>
      <c r="B278" s="5"/>
    </row>
    <row r="279" spans="1:2">
      <c r="A279" s="1"/>
      <c r="B279" s="5"/>
    </row>
    <row r="280" spans="1:2">
      <c r="A280" s="1"/>
      <c r="B280" s="5"/>
    </row>
    <row r="281" spans="1:2">
      <c r="A281" s="1"/>
      <c r="B281" s="5"/>
    </row>
    <row r="282" spans="1:2">
      <c r="A282" s="1"/>
      <c r="B282" s="5"/>
    </row>
    <row r="283" spans="1:2">
      <c r="A283" s="1"/>
      <c r="B283" s="5"/>
    </row>
    <row r="284" spans="1:2">
      <c r="A284" s="1"/>
      <c r="B284" s="5"/>
    </row>
    <row r="285" spans="1:2">
      <c r="A285" s="1"/>
      <c r="B285" s="5"/>
    </row>
    <row r="286" spans="1:2">
      <c r="A286" s="1"/>
      <c r="B286" s="5"/>
    </row>
    <row r="287" spans="1:2">
      <c r="A287" s="1"/>
      <c r="B287" s="5"/>
    </row>
    <row r="288" spans="1:2">
      <c r="A288" s="1"/>
      <c r="B288" s="5"/>
    </row>
    <row r="289" spans="1:2">
      <c r="A289" s="1"/>
      <c r="B289" s="5"/>
    </row>
    <row r="290" spans="1:2">
      <c r="A290" s="1"/>
      <c r="B290" s="1"/>
    </row>
    <row r="291" spans="1:2">
      <c r="A291" s="1"/>
      <c r="B291" s="1"/>
    </row>
    <row r="292" spans="1:2">
      <c r="A292" s="1"/>
      <c r="B292" s="1"/>
    </row>
    <row r="293" spans="1:2">
      <c r="A293" s="1"/>
      <c r="B293" s="1"/>
    </row>
    <row r="294" spans="1:2">
      <c r="A294" s="1"/>
      <c r="B294" s="1"/>
    </row>
    <row r="295" spans="1:2">
      <c r="A295" s="1"/>
      <c r="B295" s="1"/>
    </row>
    <row r="296" spans="1:2">
      <c r="A296" s="1"/>
      <c r="B296" s="1"/>
    </row>
    <row r="297" spans="1:2">
      <c r="A297" s="1"/>
      <c r="B297" s="1"/>
    </row>
    <row r="298" spans="1:2">
      <c r="A298" s="1"/>
      <c r="B298" s="1"/>
    </row>
    <row r="299" spans="1:2">
      <c r="A299" s="1"/>
      <c r="B299" s="1"/>
    </row>
    <row r="300" spans="1:2">
      <c r="A300" s="1"/>
      <c r="B300" s="1"/>
    </row>
    <row r="301" spans="1:2">
      <c r="A301" s="1"/>
      <c r="B301" s="1"/>
    </row>
    <row r="302" spans="1:2">
      <c r="A302" s="1"/>
      <c r="B302" s="1"/>
    </row>
    <row r="303" spans="1:2">
      <c r="A303" s="1"/>
      <c r="B303" s="1"/>
    </row>
    <row r="304" spans="1:2">
      <c r="A304" s="1"/>
      <c r="B304" s="1"/>
    </row>
    <row r="305" spans="1:2">
      <c r="A305" s="1"/>
      <c r="B305" s="1"/>
    </row>
    <row r="306" spans="1:2">
      <c r="A306" s="1"/>
      <c r="B306" s="1"/>
    </row>
    <row r="307" spans="1:2">
      <c r="A307" s="1"/>
      <c r="B307" s="1"/>
    </row>
    <row r="308" spans="1:2">
      <c r="A308" s="1"/>
      <c r="B308" s="1"/>
    </row>
    <row r="309" spans="1:2">
      <c r="A309" s="1"/>
      <c r="B309" s="1"/>
    </row>
    <row r="310" spans="1:2">
      <c r="A310" s="1"/>
      <c r="B310" s="1"/>
    </row>
    <row r="311" spans="1:2">
      <c r="A311" s="1"/>
      <c r="B311" s="1"/>
    </row>
    <row r="312" spans="1:2">
      <c r="A312" s="1"/>
      <c r="B312" s="1"/>
    </row>
    <row r="313" spans="1:2">
      <c r="A313" s="1"/>
      <c r="B313" s="1"/>
    </row>
    <row r="314" spans="1:2">
      <c r="A314" s="1"/>
      <c r="B314" s="1"/>
    </row>
    <row r="315" spans="1:2">
      <c r="A315" s="1"/>
      <c r="B315" s="1"/>
    </row>
    <row r="316" spans="1:2">
      <c r="A316" s="1"/>
      <c r="B316" s="1"/>
    </row>
    <row r="317" spans="1:2">
      <c r="A317" s="1"/>
      <c r="B317" s="1"/>
    </row>
    <row r="318" spans="1:2">
      <c r="A318" s="1"/>
      <c r="B318" s="1"/>
    </row>
    <row r="319" spans="1:2">
      <c r="A319" s="1"/>
      <c r="B319" s="1"/>
    </row>
    <row r="320" spans="1:2">
      <c r="A320" s="1"/>
      <c r="B320" s="1"/>
    </row>
    <row r="321" spans="1:2">
      <c r="A321" s="1"/>
      <c r="B321" s="1"/>
    </row>
    <row r="322" spans="1:2">
      <c r="A322" s="1"/>
      <c r="B322" s="1"/>
    </row>
    <row r="323" spans="1:2">
      <c r="A323" s="1"/>
      <c r="B323" s="1"/>
    </row>
    <row r="324" spans="1:2">
      <c r="A324" s="1"/>
      <c r="B324" s="1"/>
    </row>
    <row r="325" spans="1:2">
      <c r="A325" s="1"/>
      <c r="B325" s="1"/>
    </row>
    <row r="326" spans="1:2">
      <c r="A326" s="1"/>
      <c r="B326" s="1"/>
    </row>
    <row r="327" spans="1:2">
      <c r="A327" s="1"/>
      <c r="B327" s="1"/>
    </row>
    <row r="328" spans="1:2">
      <c r="A328" s="1"/>
      <c r="B328" s="1"/>
    </row>
    <row r="329" spans="1:2">
      <c r="A329" s="1"/>
      <c r="B329" s="1"/>
    </row>
    <row r="330" spans="1:2">
      <c r="A330" s="1"/>
      <c r="B330" s="1"/>
    </row>
    <row r="331" spans="1:2">
      <c r="A331" s="1"/>
      <c r="B331" s="1"/>
    </row>
    <row r="332" spans="1:2">
      <c r="A332" s="1"/>
      <c r="B332" s="1"/>
    </row>
    <row r="333" spans="1:2">
      <c r="A333" s="1"/>
      <c r="B333" s="1"/>
    </row>
    <row r="334" spans="1:2">
      <c r="A334" s="1"/>
      <c r="B334" s="1"/>
    </row>
    <row r="335" spans="1:2">
      <c r="A335" s="1"/>
      <c r="B335" s="1"/>
    </row>
    <row r="336" spans="1:2">
      <c r="A336" s="1"/>
      <c r="B336" s="1"/>
    </row>
    <row r="337" spans="1:2">
      <c r="A337" s="1"/>
      <c r="B337" s="1"/>
    </row>
    <row r="338" spans="1:2">
      <c r="A338" s="1"/>
      <c r="B338" s="1"/>
    </row>
    <row r="339" spans="1:2">
      <c r="A339" s="1"/>
      <c r="B339" s="1"/>
    </row>
    <row r="340" spans="1:2">
      <c r="A340" s="1"/>
      <c r="B340" s="1"/>
    </row>
    <row r="341" spans="1:2">
      <c r="A341" s="1"/>
      <c r="B341" s="1"/>
    </row>
    <row r="342" spans="1:2">
      <c r="A342" s="1"/>
      <c r="B342" s="1"/>
    </row>
    <row r="343" spans="1:2">
      <c r="A343" s="1"/>
      <c r="B343" s="1"/>
    </row>
    <row r="344" spans="1:2">
      <c r="A344" s="1"/>
      <c r="B344" s="1"/>
    </row>
    <row r="345" spans="1:2">
      <c r="A345" s="1"/>
      <c r="B345" s="1"/>
    </row>
    <row r="346" spans="1:2">
      <c r="A346" s="1"/>
      <c r="B346" s="1"/>
    </row>
    <row r="347" spans="1:2">
      <c r="A347" s="1"/>
      <c r="B347" s="1"/>
    </row>
    <row r="348" spans="1:2">
      <c r="A348" s="1"/>
      <c r="B348" s="1"/>
    </row>
    <row r="349" spans="1:2">
      <c r="A349" s="1"/>
      <c r="B349" s="1"/>
    </row>
    <row r="350" spans="1:2">
      <c r="A350" s="1"/>
      <c r="B350" s="1"/>
    </row>
    <row r="351" spans="1:2">
      <c r="A351" s="1"/>
      <c r="B351" s="1"/>
    </row>
    <row r="352" spans="1:2">
      <c r="A352" s="1"/>
      <c r="B352" s="1"/>
    </row>
    <row r="353" spans="1:2">
      <c r="A353" s="1"/>
      <c r="B353" s="1"/>
    </row>
    <row r="354" spans="1:2">
      <c r="A354" s="1"/>
      <c r="B354" s="1"/>
    </row>
    <row r="355" spans="1:2">
      <c r="A355" s="1"/>
      <c r="B355" s="1"/>
    </row>
    <row r="356" spans="1:2">
      <c r="A356" s="1"/>
      <c r="B356" s="1"/>
    </row>
    <row r="357" spans="1:2">
      <c r="A357" s="1"/>
      <c r="B357" s="1"/>
    </row>
    <row r="358" spans="1:2">
      <c r="A358" s="1"/>
      <c r="B358" s="1"/>
    </row>
    <row r="359" spans="1:2">
      <c r="A359" s="1"/>
      <c r="B359" s="1"/>
    </row>
    <row r="360" spans="1:2">
      <c r="A360" s="1"/>
      <c r="B360" s="1"/>
    </row>
    <row r="361" spans="1:2">
      <c r="A361" s="1"/>
      <c r="B361" s="1"/>
    </row>
    <row r="362" spans="1:2">
      <c r="A362" s="1"/>
      <c r="B362" s="1"/>
    </row>
    <row r="363" spans="1:2">
      <c r="A363" s="1"/>
      <c r="B363" s="1"/>
    </row>
    <row r="364" spans="1:2">
      <c r="A364" s="1"/>
      <c r="B364" s="1"/>
    </row>
    <row r="365" spans="1:2">
      <c r="A365" s="1"/>
      <c r="B365" s="1"/>
    </row>
    <row r="366" spans="1:2">
      <c r="A366" s="1"/>
      <c r="B366" s="1"/>
    </row>
    <row r="367" spans="1:2">
      <c r="A367" s="1"/>
      <c r="B367" s="1"/>
    </row>
    <row r="368" spans="1:2">
      <c r="A368" s="1"/>
      <c r="B368" s="1"/>
    </row>
    <row r="369" spans="1:2">
      <c r="A369" s="1"/>
      <c r="B369" s="1"/>
    </row>
    <row r="370" spans="1:2">
      <c r="A370" s="1"/>
      <c r="B370" s="1"/>
    </row>
    <row r="371" spans="1:2">
      <c r="A371" s="1"/>
      <c r="B371" s="1"/>
    </row>
    <row r="372" spans="1:2">
      <c r="A372" s="1"/>
      <c r="B372" s="1"/>
    </row>
    <row r="373" spans="1:2">
      <c r="A373" s="1"/>
      <c r="B373" s="1"/>
    </row>
    <row r="374" spans="1:2">
      <c r="A374" s="1"/>
      <c r="B374" s="1"/>
    </row>
    <row r="375" spans="1:2">
      <c r="A375" s="1"/>
      <c r="B375" s="1"/>
    </row>
    <row r="376" spans="1:2">
      <c r="A376" s="1"/>
      <c r="B376" s="1"/>
    </row>
    <row r="377" spans="1:2">
      <c r="A377" s="1"/>
      <c r="B377" s="1"/>
    </row>
    <row r="378" spans="1:2">
      <c r="A378" s="1"/>
      <c r="B378" s="1"/>
    </row>
    <row r="379" spans="1:2">
      <c r="A379" s="1"/>
      <c r="B379" s="1"/>
    </row>
    <row r="380" spans="1:2">
      <c r="A380" s="1"/>
      <c r="B380" s="1"/>
    </row>
    <row r="381" spans="1:2">
      <c r="A381" s="1"/>
      <c r="B381" s="1"/>
    </row>
    <row r="382" spans="1:2">
      <c r="A382" s="1"/>
      <c r="B382" s="1"/>
    </row>
    <row r="383" spans="1:2">
      <c r="A383" s="1"/>
      <c r="B383" s="1"/>
    </row>
    <row r="384" spans="1:2">
      <c r="A384" s="1"/>
      <c r="B384" s="1"/>
    </row>
    <row r="385" spans="1:2">
      <c r="A385" s="1"/>
      <c r="B385" s="1"/>
    </row>
    <row r="386" spans="1:2">
      <c r="A386" s="1"/>
      <c r="B386" s="1"/>
    </row>
    <row r="387" spans="1:2">
      <c r="A387" s="1"/>
      <c r="B387" s="1"/>
    </row>
    <row r="388" spans="1:2">
      <c r="A388" s="1"/>
      <c r="B388" s="1"/>
    </row>
    <row r="389" spans="1:2">
      <c r="A389" s="1"/>
      <c r="B389" s="1"/>
    </row>
    <row r="390" spans="1:2">
      <c r="A390" s="1"/>
      <c r="B390" s="1"/>
    </row>
    <row r="391" spans="1:2">
      <c r="A391" s="1"/>
      <c r="B391" s="1"/>
    </row>
    <row r="392" spans="1:2">
      <c r="A392" s="1"/>
      <c r="B392" s="1"/>
    </row>
    <row r="393" spans="1:2">
      <c r="A393" s="1"/>
      <c r="B393" s="1"/>
    </row>
    <row r="394" spans="1:2">
      <c r="A394" s="1"/>
      <c r="B394" s="1"/>
    </row>
    <row r="395" spans="1:2">
      <c r="A395" s="1"/>
      <c r="B395" s="1"/>
    </row>
    <row r="396" spans="1:2">
      <c r="A396" s="1"/>
      <c r="B396" s="1"/>
    </row>
    <row r="397" spans="1:2">
      <c r="A397" s="1"/>
      <c r="B397" s="1"/>
    </row>
    <row r="398" spans="1:2">
      <c r="A398" s="1"/>
      <c r="B398" s="1"/>
    </row>
    <row r="399" spans="1:2">
      <c r="A399" s="1"/>
      <c r="B399" s="1"/>
    </row>
    <row r="400" spans="1:2">
      <c r="A400" s="1"/>
      <c r="B400" s="1"/>
    </row>
    <row r="401" spans="1:2">
      <c r="A401" s="1"/>
      <c r="B401" s="1"/>
    </row>
    <row r="402" spans="1:2">
      <c r="A402" s="1"/>
      <c r="B402" s="1"/>
    </row>
    <row r="403" spans="1:2">
      <c r="A403" s="1"/>
      <c r="B403" s="1"/>
    </row>
    <row r="404" spans="1:2">
      <c r="A404" s="1"/>
      <c r="B404" s="1"/>
    </row>
    <row r="405" spans="1:2">
      <c r="A405" s="1"/>
      <c r="B405" s="1"/>
    </row>
    <row r="406" spans="1:2">
      <c r="A406" s="1"/>
      <c r="B406" s="1"/>
    </row>
    <row r="407" spans="1:2">
      <c r="A407" s="1"/>
      <c r="B407" s="1"/>
    </row>
    <row r="408" spans="1:2">
      <c r="A408" s="1"/>
      <c r="B408" s="1"/>
    </row>
    <row r="409" spans="1:2">
      <c r="A409" s="1"/>
      <c r="B409" s="1"/>
    </row>
    <row r="410" spans="1:2">
      <c r="A410" s="1"/>
      <c r="B410" s="1"/>
    </row>
    <row r="411" spans="1:2">
      <c r="A411" s="1"/>
      <c r="B411" s="1"/>
    </row>
    <row r="412" spans="1:2">
      <c r="A412" s="1"/>
      <c r="B412" s="1"/>
    </row>
    <row r="413" spans="1:2">
      <c r="A413" s="1"/>
      <c r="B413" s="1"/>
    </row>
    <row r="414" spans="1:2">
      <c r="A414" s="1"/>
      <c r="B414" s="1"/>
    </row>
    <row r="415" spans="1:2">
      <c r="A415" s="1"/>
      <c r="B415" s="1"/>
    </row>
    <row r="416" spans="1:2">
      <c r="A416" s="1"/>
      <c r="B416" s="1"/>
    </row>
    <row r="417" spans="1:2">
      <c r="A417" s="1"/>
      <c r="B417" s="1"/>
    </row>
    <row r="418" spans="1:2">
      <c r="A418" s="1"/>
      <c r="B418" s="1"/>
    </row>
    <row r="419" spans="1:2">
      <c r="A419" s="1"/>
      <c r="B419" s="1"/>
    </row>
    <row r="420" spans="1:2">
      <c r="A420" s="1"/>
      <c r="B420" s="1"/>
    </row>
    <row r="421" spans="1:2">
      <c r="A421" s="1"/>
      <c r="B421" s="1"/>
    </row>
    <row r="422" spans="1:2">
      <c r="A422" s="1"/>
      <c r="B422" s="1"/>
    </row>
    <row r="423" spans="1:2">
      <c r="A423" s="1"/>
      <c r="B423" s="1"/>
    </row>
    <row r="424" spans="1:2">
      <c r="A424" s="1"/>
      <c r="B424" s="1"/>
    </row>
    <row r="425" spans="1:2">
      <c r="A425" s="1"/>
      <c r="B425" s="1"/>
    </row>
    <row r="426" spans="1:2">
      <c r="A426" s="1"/>
      <c r="B426" s="1"/>
    </row>
    <row r="427" spans="1:2">
      <c r="A427" s="1"/>
      <c r="B427" s="1"/>
    </row>
    <row r="428" spans="1:2">
      <c r="A428" s="1"/>
      <c r="B428" s="1"/>
    </row>
    <row r="429" spans="1:2">
      <c r="A429" s="1"/>
      <c r="B429" s="1"/>
    </row>
    <row r="430" spans="1:2">
      <c r="A430" s="1"/>
      <c r="B430" s="1"/>
    </row>
    <row r="431" spans="1:2">
      <c r="A431" s="1"/>
      <c r="B431" s="1"/>
    </row>
    <row r="432" spans="1:2">
      <c r="A432" s="1"/>
      <c r="B432" s="1"/>
    </row>
    <row r="433" spans="1:2">
      <c r="A433" s="1"/>
      <c r="B433" s="1"/>
    </row>
    <row r="434" spans="1:2">
      <c r="A434" s="1"/>
      <c r="B434" s="1"/>
    </row>
    <row r="435" spans="1:2">
      <c r="A435" s="1"/>
      <c r="B435" s="1"/>
    </row>
    <row r="436" spans="1:2">
      <c r="A436" s="1"/>
      <c r="B436" s="1"/>
    </row>
    <row r="437" spans="1:2">
      <c r="A437" s="1"/>
      <c r="B437" s="1"/>
    </row>
    <row r="438" spans="1:2">
      <c r="A438" s="1"/>
      <c r="B438" s="1"/>
    </row>
    <row r="439" spans="1:2">
      <c r="A439" s="1"/>
      <c r="B439" s="1"/>
    </row>
    <row r="440" spans="1:2">
      <c r="A440" s="1"/>
      <c r="B440" s="1"/>
    </row>
    <row r="441" spans="1:2">
      <c r="A441" s="1"/>
      <c r="B441" s="1"/>
    </row>
    <row r="442" spans="1:2">
      <c r="A442" s="1"/>
      <c r="B442" s="1"/>
    </row>
    <row r="443" spans="1:2">
      <c r="A443" s="1"/>
      <c r="B443" s="1"/>
    </row>
    <row r="444" spans="1:2">
      <c r="A444" s="1"/>
      <c r="B444" s="1"/>
    </row>
    <row r="445" spans="1:2">
      <c r="A445" s="1"/>
      <c r="B445" s="1"/>
    </row>
    <row r="446" spans="1:2">
      <c r="A446" s="1"/>
      <c r="B446" s="1"/>
    </row>
    <row r="447" spans="1:2">
      <c r="A447" s="1"/>
      <c r="B447" s="1"/>
    </row>
    <row r="448" spans="1:2">
      <c r="A448" s="1"/>
      <c r="B448" s="1"/>
    </row>
    <row r="449" spans="1:2">
      <c r="A449" s="1"/>
      <c r="B449" s="1"/>
    </row>
    <row r="450" spans="1:2">
      <c r="A450" s="1"/>
      <c r="B450" s="1"/>
    </row>
    <row r="451" spans="1:2">
      <c r="A451" s="1"/>
      <c r="B451" s="1"/>
    </row>
    <row r="452" spans="1:2">
      <c r="A452" s="1"/>
      <c r="B452" s="1"/>
    </row>
    <row r="453" spans="1:2">
      <c r="A453" s="1"/>
      <c r="B453" s="1"/>
    </row>
    <row r="454" spans="1:2">
      <c r="A454" s="1"/>
      <c r="B454" s="1"/>
    </row>
    <row r="455" spans="1:2">
      <c r="A455" s="1"/>
      <c r="B455" s="1"/>
    </row>
    <row r="456" spans="1:2">
      <c r="A456" s="1"/>
      <c r="B456" s="1"/>
    </row>
    <row r="457" spans="1:2">
      <c r="A457" s="1"/>
      <c r="B457" s="1"/>
    </row>
    <row r="458" spans="1:2">
      <c r="A458" s="1"/>
      <c r="B458" s="1"/>
    </row>
    <row r="459" spans="1:2">
      <c r="A459" s="1"/>
      <c r="B459" s="1"/>
    </row>
    <row r="460" spans="1:2">
      <c r="A460" s="1"/>
      <c r="B460" s="1"/>
    </row>
    <row r="461" spans="1:2">
      <c r="A461" s="1"/>
      <c r="B461" s="1"/>
    </row>
    <row r="462" spans="1:2">
      <c r="A462" s="1"/>
      <c r="B462" s="1"/>
    </row>
    <row r="463" spans="1:2">
      <c r="A463" s="1"/>
      <c r="B463" s="1"/>
    </row>
    <row r="464" spans="1:2">
      <c r="A464" s="1"/>
      <c r="B464" s="1"/>
    </row>
    <row r="465" spans="1:2">
      <c r="A465" s="1"/>
      <c r="B465" s="1"/>
    </row>
    <row r="466" spans="1:2">
      <c r="A466" s="1"/>
      <c r="B466" s="1"/>
    </row>
    <row r="467" spans="1:2">
      <c r="A467" s="1"/>
      <c r="B467" s="1"/>
    </row>
    <row r="468" spans="1:2">
      <c r="A468" s="1"/>
      <c r="B468" s="1"/>
    </row>
    <row r="469" spans="1:2">
      <c r="A469" s="1"/>
      <c r="B469" s="1"/>
    </row>
    <row r="470" spans="1:2">
      <c r="A470" s="1"/>
      <c r="B470" s="1"/>
    </row>
    <row r="471" spans="1:2">
      <c r="A471" s="1"/>
      <c r="B471" s="1"/>
    </row>
    <row r="472" spans="1:2">
      <c r="A472" s="1"/>
      <c r="B472" s="1"/>
    </row>
    <row r="473" spans="1:2">
      <c r="A473" s="1"/>
      <c r="B473" s="1"/>
    </row>
    <row r="474" spans="1:2">
      <c r="A474" s="1"/>
      <c r="B474" s="1"/>
    </row>
    <row r="475" spans="1:2">
      <c r="A475" s="1"/>
      <c r="B475" s="1"/>
    </row>
    <row r="476" spans="1:2">
      <c r="A476" s="1"/>
      <c r="B476" s="1"/>
    </row>
    <row r="477" spans="1:2">
      <c r="A477" s="1"/>
      <c r="B477" s="1"/>
    </row>
    <row r="478" spans="1:2">
      <c r="A478" s="1"/>
      <c r="B478" s="1"/>
    </row>
    <row r="479" spans="1:2">
      <c r="A479" s="1"/>
      <c r="B479" s="1"/>
    </row>
    <row r="480" spans="1:2">
      <c r="A480" s="1"/>
      <c r="B480" s="1"/>
    </row>
    <row r="481" spans="1:2">
      <c r="A481" s="1"/>
      <c r="B481" s="1"/>
    </row>
    <row r="482" spans="1:2">
      <c r="A482" s="1"/>
      <c r="B482" s="1"/>
    </row>
    <row r="483" spans="1:2">
      <c r="A483" s="1"/>
      <c r="B483" s="1"/>
    </row>
    <row r="484" spans="1:2">
      <c r="A484" s="1"/>
      <c r="B484" s="1"/>
    </row>
    <row r="485" spans="1:2">
      <c r="A485" s="1"/>
      <c r="B485" s="1"/>
    </row>
    <row r="486" spans="1:2">
      <c r="A486" s="1"/>
      <c r="B486" s="1"/>
    </row>
    <row r="487" spans="1:2">
      <c r="A487" s="1"/>
      <c r="B487" s="1"/>
    </row>
    <row r="488" spans="1:2">
      <c r="A488" s="1"/>
      <c r="B488" s="1"/>
    </row>
    <row r="489" spans="1:2">
      <c r="A489" s="1"/>
      <c r="B489" s="1"/>
    </row>
    <row r="490" spans="1:2">
      <c r="A490" s="1"/>
      <c r="B490" s="1"/>
    </row>
    <row r="491" spans="1:2">
      <c r="A491" s="1"/>
      <c r="B491" s="1"/>
    </row>
    <row r="492" spans="1:2">
      <c r="A492" s="1"/>
      <c r="B492" s="1"/>
    </row>
    <row r="493" spans="1:2">
      <c r="A493" s="1"/>
      <c r="B493" s="1"/>
    </row>
    <row r="494" spans="1:2">
      <c r="A494" s="1"/>
      <c r="B494" s="1"/>
    </row>
    <row r="495" spans="1:2">
      <c r="A495" s="1"/>
      <c r="B495" s="1"/>
    </row>
    <row r="496" spans="1:2">
      <c r="A496" s="1"/>
      <c r="B496" s="1"/>
    </row>
    <row r="497" spans="1:2">
      <c r="A497" s="1"/>
      <c r="B497" s="1"/>
    </row>
    <row r="498" spans="1:2">
      <c r="A498" s="1"/>
      <c r="B498" s="1"/>
    </row>
    <row r="499" spans="1:2">
      <c r="A499" s="1"/>
      <c r="B499" s="1"/>
    </row>
    <row r="500" spans="1:2">
      <c r="A500" s="1"/>
      <c r="B500" s="1"/>
    </row>
    <row r="501" spans="1:2">
      <c r="A501" s="1"/>
      <c r="B501" s="1"/>
    </row>
    <row r="502" spans="1:2">
      <c r="A502" s="1"/>
      <c r="B502" s="1"/>
    </row>
    <row r="503" spans="1:2">
      <c r="A503" s="1"/>
      <c r="B503" s="1"/>
    </row>
    <row r="504" spans="1:2">
      <c r="A504" s="1"/>
      <c r="B504" s="1"/>
    </row>
  </sheetData>
  <sortState ref="A137:B161">
    <sortCondition ref="B137:B161"/>
  </sortState>
  <mergeCells count="3">
    <mergeCell ref="A7:B7"/>
    <mergeCell ref="A1:B1"/>
    <mergeCell ref="C5:G5"/>
  </mergeCells>
  <phoneticPr fontId="1"/>
  <hyperlinks>
    <hyperlink ref="C5" r:id="rId1"/>
  </hyperlinks>
  <pageMargins left="0.78700000000000003" right="0.78700000000000003" top="0.98399999999999999" bottom="0.98399999999999999" header="0.51200000000000001" footer="0.51200000000000001"/>
  <pageSetup paperSize="9" orientation="portrait" r:id="rId2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96"/>
  <sheetViews>
    <sheetView topLeftCell="A34" workbookViewId="0">
      <selection activeCell="F52" sqref="F52"/>
    </sheetView>
  </sheetViews>
  <sheetFormatPr defaultRowHeight="13.5"/>
  <cols>
    <col min="1" max="1" width="9" style="32"/>
    <col min="2" max="2" width="10.5" style="32" bestFit="1" customWidth="1"/>
    <col min="3" max="3" width="9" style="32"/>
    <col min="4" max="4" width="4.125" style="32" customWidth="1"/>
    <col min="5" max="5" width="12.875" style="32" customWidth="1"/>
    <col min="6" max="6" width="14.75" style="32" customWidth="1"/>
    <col min="7" max="9" width="5.5" style="32" customWidth="1"/>
    <col min="10" max="10" width="4.125" style="32" bestFit="1" customWidth="1"/>
    <col min="11" max="11" width="14.375" style="32" customWidth="1"/>
    <col min="12" max="13" width="4" style="32" customWidth="1"/>
    <col min="14" max="14" width="10.625" style="32" customWidth="1"/>
    <col min="15" max="16384" width="9" style="32"/>
  </cols>
  <sheetData>
    <row r="1" spans="1:23" ht="13.5" customHeight="1" thickBot="1">
      <c r="A1" s="31"/>
      <c r="B1" s="31"/>
      <c r="C1" s="31"/>
      <c r="D1" s="31"/>
      <c r="E1" s="31"/>
      <c r="F1" s="31"/>
      <c r="G1" s="31"/>
      <c r="H1" s="31"/>
    </row>
    <row r="2" spans="1:23" ht="13.5" customHeight="1">
      <c r="A2" s="31"/>
      <c r="B2" s="31"/>
      <c r="C2" s="31"/>
      <c r="D2" s="33" t="s">
        <v>37</v>
      </c>
      <c r="E2" s="34" t="s">
        <v>13</v>
      </c>
      <c r="F2" s="35" t="s">
        <v>38</v>
      </c>
      <c r="G2" s="31"/>
      <c r="H2" s="31"/>
      <c r="J2" s="36" t="s">
        <v>37</v>
      </c>
      <c r="K2" s="37" t="s">
        <v>38</v>
      </c>
      <c r="L2" s="37" t="s">
        <v>39</v>
      </c>
      <c r="M2" s="37" t="s">
        <v>40</v>
      </c>
      <c r="N2" s="37" t="s">
        <v>13</v>
      </c>
    </row>
    <row r="3" spans="1:23" ht="13.5" customHeight="1">
      <c r="A3" s="31"/>
      <c r="B3" s="31"/>
      <c r="C3" s="31"/>
      <c r="D3" s="38">
        <f t="shared" ref="D3:D52" ca="1" si="0">IF(OR(D2="",SUM(D2,1)&gt;MAX($J$3:$J$96)),"",SUM(D2,1))</f>
        <v>1</v>
      </c>
      <c r="E3" s="39">
        <f t="shared" ref="E3:E52" ca="1" si="1">IF(D3="","",VLOOKUP(D3,$J$3:$N$96,5,FALSE))</f>
        <v>40544</v>
      </c>
      <c r="F3" s="40" t="str">
        <f t="shared" ref="F3:F52" ca="1" si="2">IF(D3="","",VLOOKUP(D3,$J$3:$N$96,2,FALSE))</f>
        <v>元日</v>
      </c>
      <c r="G3" s="31"/>
      <c r="H3" s="31"/>
      <c r="I3" s="41">
        <f ca="1">B5</f>
        <v>2011</v>
      </c>
      <c r="J3" s="42">
        <f t="shared" ref="J3:J66" ca="1" si="3">IF(N3="","",RANK(N3,$N$3:$N$96,1))</f>
        <v>1</v>
      </c>
      <c r="K3" s="42" t="s">
        <v>17</v>
      </c>
      <c r="L3" s="42">
        <v>1</v>
      </c>
      <c r="M3" s="42">
        <v>1</v>
      </c>
      <c r="N3" s="43">
        <f ca="1">IF(AND(M3&lt;&gt;"",M3&lt;&gt;"-"),DATE($I$3,L3,M3),"")</f>
        <v>40544</v>
      </c>
      <c r="Q3" s="80" t="s">
        <v>56</v>
      </c>
      <c r="R3" s="80"/>
      <c r="S3" s="52"/>
      <c r="T3" s="53"/>
      <c r="U3" s="53"/>
      <c r="V3" s="53"/>
      <c r="W3" s="53"/>
    </row>
    <row r="4" spans="1:23" ht="13.5" customHeight="1" thickBot="1">
      <c r="A4" s="31"/>
      <c r="B4" s="31"/>
      <c r="C4" s="31"/>
      <c r="D4" s="38">
        <f t="shared" ca="1" si="0"/>
        <v>2</v>
      </c>
      <c r="E4" s="39">
        <f t="shared" ca="1" si="1"/>
        <v>40545</v>
      </c>
      <c r="F4" s="40" t="str">
        <f t="shared" ca="1" si="2"/>
        <v>年始休み</v>
      </c>
      <c r="G4" s="31"/>
      <c r="H4" s="31"/>
      <c r="I4" s="44"/>
      <c r="J4" s="42" t="str">
        <f t="shared" ca="1" si="3"/>
        <v/>
      </c>
      <c r="K4" s="42" t="s">
        <v>42</v>
      </c>
      <c r="L4" s="42">
        <f>L3</f>
        <v>1</v>
      </c>
      <c r="M4" s="45" t="str">
        <f ca="1">IF(M3="-","-",IF(AND(I3&gt;1973,WEEKDAY(DATE(I3,L3,M3))=1),M3+1,"-"))</f>
        <v>-</v>
      </c>
      <c r="N4" s="43" t="str">
        <f t="shared" ref="N4:N49" ca="1" si="4">IF(AND(M4&lt;&gt;"",M4&lt;&gt;"-"),DATE($I$3,L4,M4),"")</f>
        <v/>
      </c>
      <c r="Q4" s="80"/>
      <c r="R4" s="80"/>
      <c r="S4" s="53"/>
      <c r="T4" s="53"/>
      <c r="U4" s="53"/>
      <c r="V4" s="53"/>
      <c r="W4" s="53"/>
    </row>
    <row r="5" spans="1:23" ht="13.5" customHeight="1" thickBot="1">
      <c r="A5" s="31"/>
      <c r="B5" s="46">
        <f ca="1">YEAR(TODAY())-4</f>
        <v>2011</v>
      </c>
      <c r="C5" s="31" t="s">
        <v>43</v>
      </c>
      <c r="D5" s="38">
        <f t="shared" ca="1" si="0"/>
        <v>3</v>
      </c>
      <c r="E5" s="39">
        <f t="shared" ca="1" si="1"/>
        <v>40546</v>
      </c>
      <c r="F5" s="40" t="str">
        <f t="shared" ca="1" si="2"/>
        <v>年始休み</v>
      </c>
      <c r="G5" s="31"/>
      <c r="H5" s="31"/>
      <c r="I5" s="44"/>
      <c r="J5" s="42">
        <f t="shared" ca="1" si="3"/>
        <v>4</v>
      </c>
      <c r="K5" s="42" t="s">
        <v>18</v>
      </c>
      <c r="L5" s="42">
        <v>1</v>
      </c>
      <c r="M5" s="42">
        <f ca="1">IF(I3&lt;2000,15,DAY(CEILING(DATE(I3,L5,6),7)+2))</f>
        <v>10</v>
      </c>
      <c r="N5" s="43">
        <f t="shared" ca="1" si="4"/>
        <v>40553</v>
      </c>
      <c r="Q5" s="53"/>
      <c r="R5" s="77" t="s">
        <v>57</v>
      </c>
      <c r="S5" s="77"/>
      <c r="T5" s="77"/>
      <c r="U5" s="77"/>
      <c r="V5" s="77"/>
      <c r="W5" s="77"/>
    </row>
    <row r="6" spans="1:23" ht="13.5" customHeight="1">
      <c r="A6" s="31"/>
      <c r="B6" s="31"/>
      <c r="C6" s="31"/>
      <c r="D6" s="38">
        <f t="shared" ca="1" si="0"/>
        <v>4</v>
      </c>
      <c r="E6" s="39">
        <f t="shared" ca="1" si="1"/>
        <v>40553</v>
      </c>
      <c r="F6" s="40" t="str">
        <f t="shared" ca="1" si="2"/>
        <v>成人の日</v>
      </c>
      <c r="G6" s="31"/>
      <c r="H6" s="31"/>
      <c r="I6" s="44"/>
      <c r="J6" s="42" t="str">
        <f t="shared" ca="1" si="3"/>
        <v/>
      </c>
      <c r="K6" s="42" t="s">
        <v>42</v>
      </c>
      <c r="L6" s="42">
        <f>L5</f>
        <v>1</v>
      </c>
      <c r="M6" s="45" t="str">
        <f ca="1">IF(M5="-","-",IF(AND(I3&gt;1973,WEEKDAY(DATE(I3,L5,M5))=1),M5+1,"-"))</f>
        <v>-</v>
      </c>
      <c r="N6" s="43" t="str">
        <f t="shared" ca="1" si="4"/>
        <v/>
      </c>
      <c r="Q6" s="53"/>
      <c r="R6" s="76" t="s">
        <v>60</v>
      </c>
      <c r="S6" s="76"/>
      <c r="T6" s="76"/>
      <c r="U6" s="76"/>
      <c r="V6" s="76"/>
      <c r="W6" s="76"/>
    </row>
    <row r="7" spans="1:23" ht="13.5" customHeight="1">
      <c r="A7" s="78" t="s">
        <v>44</v>
      </c>
      <c r="B7" s="78"/>
      <c r="C7" s="79"/>
      <c r="D7" s="38">
        <f t="shared" ca="1" si="0"/>
        <v>5</v>
      </c>
      <c r="E7" s="39">
        <f t="shared" ca="1" si="1"/>
        <v>40585</v>
      </c>
      <c r="F7" s="40" t="str">
        <f t="shared" ca="1" si="2"/>
        <v>建国記念の日</v>
      </c>
      <c r="G7" s="31"/>
      <c r="H7" s="31"/>
      <c r="I7" s="44"/>
      <c r="J7" s="42">
        <f t="shared" ca="1" si="3"/>
        <v>5</v>
      </c>
      <c r="K7" s="42" t="s">
        <v>19</v>
      </c>
      <c r="L7" s="42">
        <v>2</v>
      </c>
      <c r="M7" s="45">
        <f ca="1">IF(I3&gt;1966,11,"-")</f>
        <v>11</v>
      </c>
      <c r="N7" s="43">
        <f t="shared" ca="1" si="4"/>
        <v>40585</v>
      </c>
      <c r="Q7" s="53"/>
      <c r="R7" s="77"/>
      <c r="S7" s="77"/>
      <c r="T7" s="77"/>
      <c r="U7" s="77"/>
      <c r="V7" s="77"/>
      <c r="W7" s="77"/>
    </row>
    <row r="8" spans="1:23" ht="13.5" customHeight="1" thickBot="1">
      <c r="A8" s="78"/>
      <c r="B8" s="78"/>
      <c r="C8" s="79"/>
      <c r="D8" s="38">
        <f t="shared" ca="1" si="0"/>
        <v>6</v>
      </c>
      <c r="E8" s="39">
        <f t="shared" ca="1" si="1"/>
        <v>40623</v>
      </c>
      <c r="F8" s="40" t="str">
        <f t="shared" ca="1" si="2"/>
        <v>春分の日</v>
      </c>
      <c r="G8" s="31"/>
      <c r="H8" s="31"/>
      <c r="I8" s="44"/>
      <c r="J8" s="42" t="str">
        <f t="shared" ca="1" si="3"/>
        <v/>
      </c>
      <c r="K8" s="42" t="s">
        <v>42</v>
      </c>
      <c r="L8" s="42">
        <f>L7</f>
        <v>2</v>
      </c>
      <c r="M8" s="45" t="str">
        <f ca="1">IF(M7="-","-",IF(AND(I3&gt;1973,WEEKDAY(DATE(I3,L7,M7))=1),M7+1,"-"))</f>
        <v>-</v>
      </c>
      <c r="N8" s="43" t="str">
        <f t="shared" ca="1" si="4"/>
        <v/>
      </c>
      <c r="Q8" s="53"/>
      <c r="R8" s="77" t="s">
        <v>58</v>
      </c>
      <c r="S8" s="77"/>
      <c r="T8" s="77"/>
      <c r="U8" s="77"/>
      <c r="V8" s="77"/>
      <c r="W8" s="77"/>
    </row>
    <row r="9" spans="1:23" ht="13.5" customHeight="1" thickBot="1">
      <c r="A9" s="31"/>
      <c r="B9" s="47" t="s">
        <v>45</v>
      </c>
      <c r="C9" s="48">
        <f>MATCH(B9,B10:B13,0)</f>
        <v>2</v>
      </c>
      <c r="D9" s="38">
        <f t="shared" ca="1" si="0"/>
        <v>7</v>
      </c>
      <c r="E9" s="39">
        <f t="shared" ca="1" si="1"/>
        <v>40662</v>
      </c>
      <c r="F9" s="40" t="str">
        <f t="shared" ca="1" si="2"/>
        <v>昭和の日</v>
      </c>
      <c r="G9" s="31"/>
      <c r="H9" s="31"/>
      <c r="I9" s="44"/>
      <c r="J9" s="42">
        <f t="shared" ca="1" si="3"/>
        <v>6</v>
      </c>
      <c r="K9" s="42" t="s">
        <v>20</v>
      </c>
      <c r="L9" s="42">
        <v>3</v>
      </c>
      <c r="M9" s="42">
        <f ca="1">INT(IF(I3&lt;1900,19.8277,IF(I3&lt;1980,20.8357,IF(I3&lt;2100,20.8431,21.851)))+0.242194*(I3-1980)-ROUNDDOWN((I3-IF(I3&lt;1980,1983,1980))/4,0))</f>
        <v>21</v>
      </c>
      <c r="N9" s="43">
        <f t="shared" ca="1" si="4"/>
        <v>40623</v>
      </c>
      <c r="Q9" s="53"/>
      <c r="R9" s="76" t="s">
        <v>59</v>
      </c>
      <c r="S9" s="76"/>
      <c r="T9" s="76"/>
      <c r="U9" s="76"/>
      <c r="V9" s="76"/>
      <c r="W9" s="76"/>
    </row>
    <row r="10" spans="1:23" ht="13.5" customHeight="1">
      <c r="A10" s="31"/>
      <c r="B10" s="49" t="s">
        <v>46</v>
      </c>
      <c r="C10" s="31"/>
      <c r="D10" s="38">
        <f t="shared" ca="1" si="0"/>
        <v>8</v>
      </c>
      <c r="E10" s="39">
        <f t="shared" ca="1" si="1"/>
        <v>40666</v>
      </c>
      <c r="F10" s="40" t="str">
        <f t="shared" ca="1" si="2"/>
        <v>憲法記念日</v>
      </c>
      <c r="G10" s="31"/>
      <c r="H10" s="31"/>
      <c r="I10" s="44"/>
      <c r="J10" s="42" t="str">
        <f t="shared" ca="1" si="3"/>
        <v/>
      </c>
      <c r="K10" s="42" t="s">
        <v>42</v>
      </c>
      <c r="L10" s="42">
        <f>L9</f>
        <v>3</v>
      </c>
      <c r="M10" s="45" t="str">
        <f ca="1">IF(M9="-","-",IF(AND(I3&gt;1973,WEEKDAY(DATE(I3,L9,M9))=1),M9+1,"-"))</f>
        <v>-</v>
      </c>
      <c r="N10" s="43" t="str">
        <f t="shared" ca="1" si="4"/>
        <v/>
      </c>
      <c r="Q10" s="53"/>
      <c r="R10" s="77"/>
      <c r="S10" s="77"/>
      <c r="T10" s="77"/>
      <c r="U10" s="77"/>
      <c r="V10" s="77"/>
      <c r="W10" s="77"/>
    </row>
    <row r="11" spans="1:23" ht="13.5" customHeight="1">
      <c r="A11" s="31"/>
      <c r="B11" s="49" t="s">
        <v>47</v>
      </c>
      <c r="C11" s="31"/>
      <c r="D11" s="38">
        <f t="shared" ca="1" si="0"/>
        <v>9</v>
      </c>
      <c r="E11" s="39">
        <f t="shared" ca="1" si="1"/>
        <v>40667</v>
      </c>
      <c r="F11" s="40" t="str">
        <f t="shared" ca="1" si="2"/>
        <v>みどりの日</v>
      </c>
      <c r="G11" s="31"/>
      <c r="H11" s="31"/>
      <c r="I11" s="44"/>
      <c r="J11" s="42">
        <f t="shared" ca="1" si="3"/>
        <v>7</v>
      </c>
      <c r="K11" s="42" t="str">
        <f ca="1">IF(I3&gt;2006,"昭和の日",IF(I3&gt;1988,"みどりの日","天皇誕生日"))</f>
        <v>昭和の日</v>
      </c>
      <c r="L11" s="42">
        <v>4</v>
      </c>
      <c r="M11" s="42">
        <v>29</v>
      </c>
      <c r="N11" s="43">
        <f t="shared" ca="1" si="4"/>
        <v>40662</v>
      </c>
      <c r="Q11" s="53"/>
      <c r="R11" s="53"/>
      <c r="S11" s="53"/>
      <c r="T11" s="53"/>
      <c r="U11" s="53"/>
      <c r="V11" s="53"/>
      <c r="W11" s="53"/>
    </row>
    <row r="12" spans="1:23" ht="13.5" customHeight="1">
      <c r="A12" s="31"/>
      <c r="B12" s="49" t="s">
        <v>48</v>
      </c>
      <c r="C12" s="31"/>
      <c r="D12" s="38">
        <f t="shared" ca="1" si="0"/>
        <v>10</v>
      </c>
      <c r="E12" s="39">
        <f t="shared" ca="1" si="1"/>
        <v>40668</v>
      </c>
      <c r="F12" s="40" t="str">
        <f t="shared" ca="1" si="2"/>
        <v>こどもの日</v>
      </c>
      <c r="G12" s="31"/>
      <c r="H12" s="31"/>
      <c r="I12" s="44"/>
      <c r="J12" s="42" t="str">
        <f t="shared" ca="1" si="3"/>
        <v/>
      </c>
      <c r="K12" s="42" t="s">
        <v>49</v>
      </c>
      <c r="L12" s="42">
        <f>L11</f>
        <v>4</v>
      </c>
      <c r="M12" s="45" t="str">
        <f ca="1">IF(M11="-","-",IF(AND(I3&gt;1972,WEEKDAY(DATE(I3,L11,M11))=1),M11+1,"-"))</f>
        <v>-</v>
      </c>
      <c r="N12" s="43" t="str">
        <f t="shared" ca="1" si="4"/>
        <v/>
      </c>
    </row>
    <row r="13" spans="1:23" ht="13.5" customHeight="1">
      <c r="A13" s="31"/>
      <c r="B13" s="31"/>
      <c r="C13" s="31"/>
      <c r="D13" s="38">
        <f t="shared" ca="1" si="0"/>
        <v>11</v>
      </c>
      <c r="E13" s="39">
        <f t="shared" ca="1" si="1"/>
        <v>40742</v>
      </c>
      <c r="F13" s="40" t="str">
        <f t="shared" ca="1" si="2"/>
        <v>海の日</v>
      </c>
      <c r="G13" s="31"/>
      <c r="H13" s="31"/>
      <c r="I13" s="44"/>
      <c r="J13" s="42">
        <f t="shared" ca="1" si="3"/>
        <v>8</v>
      </c>
      <c r="K13" s="42" t="s">
        <v>21</v>
      </c>
      <c r="L13" s="42">
        <v>5</v>
      </c>
      <c r="M13" s="42">
        <v>3</v>
      </c>
      <c r="N13" s="43">
        <f t="shared" ca="1" si="4"/>
        <v>40666</v>
      </c>
    </row>
    <row r="14" spans="1:23" ht="13.5" customHeight="1">
      <c r="A14" s="31"/>
      <c r="B14" s="31"/>
      <c r="C14" s="31"/>
      <c r="D14" s="38">
        <f t="shared" ca="1" si="0"/>
        <v>12</v>
      </c>
      <c r="E14" s="39">
        <f t="shared" ca="1" si="1"/>
        <v>40805</v>
      </c>
      <c r="F14" s="40" t="str">
        <f t="shared" ca="1" si="2"/>
        <v>敬老の日</v>
      </c>
      <c r="G14" s="31"/>
      <c r="H14" s="31"/>
      <c r="I14" s="44"/>
      <c r="J14" s="42" t="str">
        <f t="shared" ca="1" si="3"/>
        <v/>
      </c>
      <c r="K14" s="42" t="s">
        <v>49</v>
      </c>
      <c r="L14" s="42">
        <f>L13</f>
        <v>5</v>
      </c>
      <c r="M14" s="45" t="str">
        <f ca="1">IF(M13="-","-",IF(AND(I3&gt;1972,I3&lt;2007,WEEKDAY(DATE(I3,L13,M13))=1),M13+1,"-"))</f>
        <v>-</v>
      </c>
      <c r="N14" s="43" t="str">
        <f t="shared" ca="1" si="4"/>
        <v/>
      </c>
    </row>
    <row r="15" spans="1:23" ht="13.5" customHeight="1">
      <c r="A15" s="31"/>
      <c r="B15" s="31"/>
      <c r="C15" s="31"/>
      <c r="D15" s="38">
        <f t="shared" ca="1" si="0"/>
        <v>13</v>
      </c>
      <c r="E15" s="39">
        <f t="shared" ca="1" si="1"/>
        <v>40809</v>
      </c>
      <c r="F15" s="40" t="str">
        <f t="shared" ca="1" si="2"/>
        <v>秋分の日</v>
      </c>
      <c r="G15" s="31"/>
      <c r="H15" s="31"/>
      <c r="I15" s="44"/>
      <c r="J15" s="42">
        <f t="shared" ca="1" si="3"/>
        <v>9</v>
      </c>
      <c r="K15" s="42" t="str">
        <f ca="1">IF(I3&gt;2006,"みどりの日",IF(M15=4,"国民の休日",""))</f>
        <v>みどりの日</v>
      </c>
      <c r="L15" s="42">
        <v>5</v>
      </c>
      <c r="M15" s="45">
        <f ca="1">IF(OR(I3&gt;2006,AND(I3&gt;1987,WEEKDAY(DATE(I3,5,4))&lt;&gt;1,WEEKDAY(DATE(I3,5,4))&lt;&gt;2)),4,"-")</f>
        <v>4</v>
      </c>
      <c r="N15" s="43">
        <f t="shared" ca="1" si="4"/>
        <v>40667</v>
      </c>
    </row>
    <row r="16" spans="1:23" ht="13.5" customHeight="1">
      <c r="A16" s="31"/>
      <c r="B16" s="31"/>
      <c r="C16" s="31"/>
      <c r="D16" s="38">
        <f t="shared" ca="1" si="0"/>
        <v>14</v>
      </c>
      <c r="E16" s="39">
        <f t="shared" ca="1" si="1"/>
        <v>40826</v>
      </c>
      <c r="F16" s="40" t="str">
        <f t="shared" ca="1" si="2"/>
        <v>体育の日</v>
      </c>
      <c r="G16" s="31"/>
      <c r="H16" s="31"/>
      <c r="I16" s="44"/>
      <c r="J16" s="42">
        <f t="shared" ca="1" si="3"/>
        <v>10</v>
      </c>
      <c r="K16" s="42" t="s">
        <v>36</v>
      </c>
      <c r="L16" s="42">
        <v>5</v>
      </c>
      <c r="M16" s="42">
        <v>5</v>
      </c>
      <c r="N16" s="43">
        <f t="shared" ca="1" si="4"/>
        <v>40668</v>
      </c>
    </row>
    <row r="17" spans="1:14" ht="13.5" customHeight="1">
      <c r="A17" s="31"/>
      <c r="B17" s="31"/>
      <c r="C17" s="31"/>
      <c r="D17" s="38">
        <f t="shared" ca="1" si="0"/>
        <v>15</v>
      </c>
      <c r="E17" s="39">
        <f t="shared" ca="1" si="1"/>
        <v>40850</v>
      </c>
      <c r="F17" s="40" t="str">
        <f t="shared" ca="1" si="2"/>
        <v>文化の日</v>
      </c>
      <c r="G17" s="31"/>
      <c r="H17" s="31"/>
      <c r="I17" s="44"/>
      <c r="J17" s="42" t="str">
        <f t="shared" ca="1" si="3"/>
        <v/>
      </c>
      <c r="K17" s="42" t="s">
        <v>49</v>
      </c>
      <c r="L17" s="42">
        <f>L16</f>
        <v>5</v>
      </c>
      <c r="M17" s="45" t="str">
        <f ca="1">IF(M16="-","-",IF(OR(AND(I3&gt;2006,WEEKDAY(DATE(I3,L16,M16))&lt;4),AND(I3&gt;1972,WEEKDAY(DATE(I3,L16,M16))=1)),M16+1,"-"))</f>
        <v>-</v>
      </c>
      <c r="N17" s="43" t="str">
        <f t="shared" ca="1" si="4"/>
        <v/>
      </c>
    </row>
    <row r="18" spans="1:14" ht="13.5" customHeight="1">
      <c r="A18" s="31"/>
      <c r="B18" s="31"/>
      <c r="C18" s="31"/>
      <c r="D18" s="38">
        <f t="shared" ca="1" si="0"/>
        <v>16</v>
      </c>
      <c r="E18" s="39">
        <f t="shared" ca="1" si="1"/>
        <v>40870</v>
      </c>
      <c r="F18" s="40" t="str">
        <f t="shared" ca="1" si="2"/>
        <v>勤労感謝の日</v>
      </c>
      <c r="G18" s="31"/>
      <c r="H18" s="31"/>
      <c r="I18" s="44"/>
      <c r="J18" s="42">
        <f t="shared" ca="1" si="3"/>
        <v>11</v>
      </c>
      <c r="K18" s="42" t="s">
        <v>22</v>
      </c>
      <c r="L18" s="42">
        <v>7</v>
      </c>
      <c r="M18" s="45">
        <f ca="1">IF(I3&lt;1996,"-",IF(I3&lt;2003,20,DAY(CEILING(DATE(I3,L18,6),7)+9)))</f>
        <v>18</v>
      </c>
      <c r="N18" s="43">
        <f t="shared" ca="1" si="4"/>
        <v>40742</v>
      </c>
    </row>
    <row r="19" spans="1:14" ht="13.5" customHeight="1">
      <c r="A19" s="31"/>
      <c r="B19" s="31"/>
      <c r="C19" s="31"/>
      <c r="D19" s="38">
        <f t="shared" ca="1" si="0"/>
        <v>17</v>
      </c>
      <c r="E19" s="39">
        <f t="shared" ca="1" si="1"/>
        <v>40900</v>
      </c>
      <c r="F19" s="40" t="str">
        <f t="shared" ca="1" si="2"/>
        <v>天皇誕生日</v>
      </c>
      <c r="G19" s="31"/>
      <c r="H19" s="31"/>
      <c r="I19" s="44"/>
      <c r="J19" s="42" t="str">
        <f t="shared" ca="1" si="3"/>
        <v/>
      </c>
      <c r="K19" s="42" t="s">
        <v>49</v>
      </c>
      <c r="L19" s="42">
        <f>L18</f>
        <v>7</v>
      </c>
      <c r="M19" s="45" t="str">
        <f ca="1">IF(M18="-","-",IF(AND(I3&gt;1972,WEEKDAY(DATE(I3,L18,M18))=1),M18+1,"-"))</f>
        <v>-</v>
      </c>
      <c r="N19" s="43" t="str">
        <f t="shared" ca="1" si="4"/>
        <v/>
      </c>
    </row>
    <row r="20" spans="1:14" ht="13.5" customHeight="1">
      <c r="A20" s="31"/>
      <c r="B20" s="31"/>
      <c r="C20" s="31"/>
      <c r="D20" s="38">
        <f t="shared" ca="1" si="0"/>
        <v>18</v>
      </c>
      <c r="E20" s="39">
        <f t="shared" ca="1" si="1"/>
        <v>40906</v>
      </c>
      <c r="F20" s="40" t="str">
        <f t="shared" ca="1" si="2"/>
        <v>年末休み</v>
      </c>
      <c r="G20" s="31"/>
      <c r="H20" s="31"/>
      <c r="I20" s="44"/>
      <c r="J20" s="42" t="str">
        <f t="shared" ca="1" si="3"/>
        <v/>
      </c>
      <c r="K20" s="42" t="s">
        <v>50</v>
      </c>
      <c r="L20" s="42">
        <v>8</v>
      </c>
      <c r="M20" s="45" t="str">
        <f ca="1">IF(I3&gt;2015,11,"-")</f>
        <v>-</v>
      </c>
      <c r="N20" s="43" t="str">
        <f ca="1">IF(AND(M20&lt;&gt;"",M20&lt;&gt;"-"),DATE($I$3,L20,M20),"")</f>
        <v/>
      </c>
    </row>
    <row r="21" spans="1:14" ht="13.5" customHeight="1">
      <c r="A21" s="31"/>
      <c r="B21" s="31"/>
      <c r="C21" s="31"/>
      <c r="D21" s="38">
        <f t="shared" ca="1" si="0"/>
        <v>19</v>
      </c>
      <c r="E21" s="39">
        <f t="shared" ca="1" si="1"/>
        <v>40907</v>
      </c>
      <c r="F21" s="40" t="str">
        <f t="shared" ca="1" si="2"/>
        <v>年末休み</v>
      </c>
      <c r="G21" s="31"/>
      <c r="H21" s="31"/>
      <c r="I21" s="44"/>
      <c r="J21" s="42" t="str">
        <f t="shared" ca="1" si="3"/>
        <v/>
      </c>
      <c r="K21" s="42" t="s">
        <v>49</v>
      </c>
      <c r="L21" s="42">
        <f>L20</f>
        <v>8</v>
      </c>
      <c r="M21" s="45" t="str">
        <f ca="1">IF(M20="-","-",IF(AND(I3&gt;1972,WEEKDAY(DATE(I3,L20,M20))=1),M20+1,"-"))</f>
        <v>-</v>
      </c>
      <c r="N21" s="43" t="str">
        <f ca="1">IF(AND(M21&lt;&gt;"",M21&lt;&gt;"-"),DATE($I$3,L21,M21),"")</f>
        <v/>
      </c>
    </row>
    <row r="22" spans="1:14" ht="13.5" customHeight="1">
      <c r="A22" s="31"/>
      <c r="B22" s="31"/>
      <c r="C22" s="31"/>
      <c r="D22" s="38">
        <f t="shared" ca="1" si="0"/>
        <v>20</v>
      </c>
      <c r="E22" s="39">
        <f t="shared" ca="1" si="1"/>
        <v>40908</v>
      </c>
      <c r="F22" s="40" t="str">
        <f t="shared" ca="1" si="2"/>
        <v>年末休み</v>
      </c>
      <c r="G22" s="31"/>
      <c r="H22" s="31"/>
      <c r="I22" s="44"/>
      <c r="J22" s="42">
        <f t="shared" ca="1" si="3"/>
        <v>12</v>
      </c>
      <c r="K22" s="42" t="s">
        <v>23</v>
      </c>
      <c r="L22" s="42">
        <v>9</v>
      </c>
      <c r="M22" s="45">
        <f ca="1">IF(I3&lt;1966,"-",IF(I3&lt;2003,15,DAY(CEILING(DATE(I3,L22,6),7)+9)))</f>
        <v>19</v>
      </c>
      <c r="N22" s="43">
        <f t="shared" ca="1" si="4"/>
        <v>40805</v>
      </c>
    </row>
    <row r="23" spans="1:14" ht="13.5" customHeight="1">
      <c r="A23" s="31"/>
      <c r="B23" s="31"/>
      <c r="C23" s="31"/>
      <c r="D23" s="38">
        <f t="shared" ca="1" si="0"/>
        <v>21</v>
      </c>
      <c r="E23" s="39">
        <f t="shared" ca="1" si="1"/>
        <v>40909</v>
      </c>
      <c r="F23" s="40" t="str">
        <f t="shared" ca="1" si="2"/>
        <v>元日</v>
      </c>
      <c r="G23" s="31"/>
      <c r="H23" s="31"/>
      <c r="I23" s="44"/>
      <c r="J23" s="42" t="str">
        <f t="shared" ca="1" si="3"/>
        <v/>
      </c>
      <c r="K23" s="42" t="s">
        <v>49</v>
      </c>
      <c r="L23" s="42">
        <f>L22</f>
        <v>9</v>
      </c>
      <c r="M23" s="45" t="str">
        <f ca="1">IF(M22="-","-",IF(AND(I3&gt;1972,WEEKDAY(DATE(I3,L22,M22))=1),M22+1,"-"))</f>
        <v>-</v>
      </c>
      <c r="N23" s="43" t="str">
        <f t="shared" ca="1" si="4"/>
        <v/>
      </c>
    </row>
    <row r="24" spans="1:14" ht="13.5" customHeight="1">
      <c r="A24" s="31"/>
      <c r="B24" s="31"/>
      <c r="C24" s="31"/>
      <c r="D24" s="38">
        <f t="shared" ca="1" si="0"/>
        <v>22</v>
      </c>
      <c r="E24" s="39">
        <f t="shared" ca="1" si="1"/>
        <v>40910</v>
      </c>
      <c r="F24" s="40" t="str">
        <f t="shared" ca="1" si="2"/>
        <v>振替休日</v>
      </c>
      <c r="G24" s="31"/>
      <c r="H24" s="31"/>
      <c r="I24" s="44"/>
      <c r="J24" s="42" t="str">
        <f t="shared" ca="1" si="3"/>
        <v/>
      </c>
      <c r="K24" s="42" t="s">
        <v>51</v>
      </c>
      <c r="L24" s="42">
        <f>L23</f>
        <v>9</v>
      </c>
      <c r="M24" s="45" t="str">
        <f ca="1">IF(I3&gt;2002,IF(M25-M22=2,M22+1,"-"),"-")</f>
        <v>-</v>
      </c>
      <c r="N24" s="43" t="str">
        <f t="shared" ca="1" si="4"/>
        <v/>
      </c>
    </row>
    <row r="25" spans="1:14" ht="13.5" customHeight="1">
      <c r="A25" s="31"/>
      <c r="B25" s="31"/>
      <c r="C25" s="31"/>
      <c r="D25" s="38">
        <f t="shared" ca="1" si="0"/>
        <v>23</v>
      </c>
      <c r="E25" s="39">
        <f t="shared" ca="1" si="1"/>
        <v>40911</v>
      </c>
      <c r="F25" s="40" t="str">
        <f t="shared" ca="1" si="2"/>
        <v>年始休み</v>
      </c>
      <c r="G25" s="31"/>
      <c r="H25" s="31"/>
      <c r="I25" s="44"/>
      <c r="J25" s="42">
        <f t="shared" ca="1" si="3"/>
        <v>13</v>
      </c>
      <c r="K25" s="42" t="s">
        <v>24</v>
      </c>
      <c r="L25" s="42">
        <v>9</v>
      </c>
      <c r="M25" s="42">
        <f ca="1">INT(IF(I3&lt;1900,22.2588,IF(I3&lt;1980,23.2588,IF(I3&lt;2100,23.2488,24.2488)))+0.242194*(I3-1980)-ROUNDDOWN((I3-IF(I3&lt;1980,1983,1980))/4,0))</f>
        <v>23</v>
      </c>
      <c r="N25" s="43">
        <f t="shared" ca="1" si="4"/>
        <v>40809</v>
      </c>
    </row>
    <row r="26" spans="1:14" ht="13.5" customHeight="1">
      <c r="A26" s="31"/>
      <c r="B26" s="31"/>
      <c r="C26" s="31"/>
      <c r="D26" s="38">
        <f t="shared" ca="1" si="0"/>
        <v>24</v>
      </c>
      <c r="E26" s="39">
        <f t="shared" ca="1" si="1"/>
        <v>40917</v>
      </c>
      <c r="F26" s="40" t="str">
        <f t="shared" ca="1" si="2"/>
        <v>成人の日</v>
      </c>
      <c r="G26" s="31"/>
      <c r="H26" s="31"/>
      <c r="I26" s="44"/>
      <c r="J26" s="42" t="str">
        <f t="shared" ca="1" si="3"/>
        <v/>
      </c>
      <c r="K26" s="42" t="s">
        <v>49</v>
      </c>
      <c r="L26" s="42">
        <f>L25</f>
        <v>9</v>
      </c>
      <c r="M26" s="45" t="str">
        <f ca="1">IF(M25="-","-",IF(AND(I3&gt;1972,WEEKDAY(DATE(I3,L25,M25))=1),M25+1,"-"))</f>
        <v>-</v>
      </c>
      <c r="N26" s="43" t="str">
        <f t="shared" ca="1" si="4"/>
        <v/>
      </c>
    </row>
    <row r="27" spans="1:14" ht="13.5" customHeight="1">
      <c r="A27" s="31"/>
      <c r="B27" s="31"/>
      <c r="C27" s="31"/>
      <c r="D27" s="38">
        <f t="shared" ca="1" si="0"/>
        <v>25</v>
      </c>
      <c r="E27" s="39">
        <f t="shared" ca="1" si="1"/>
        <v>40950</v>
      </c>
      <c r="F27" s="40" t="str">
        <f t="shared" ca="1" si="2"/>
        <v>建国記念の日</v>
      </c>
      <c r="G27" s="31"/>
      <c r="H27" s="31"/>
      <c r="I27" s="44"/>
      <c r="J27" s="42">
        <f t="shared" ca="1" si="3"/>
        <v>14</v>
      </c>
      <c r="K27" s="42" t="s">
        <v>25</v>
      </c>
      <c r="L27" s="42">
        <v>10</v>
      </c>
      <c r="M27" s="45">
        <f ca="1">IF(I3&lt;1966,"-",IF(I3&lt;2000,10,DAY(CEILING(DATE(I3,L27,6),7)+2)))</f>
        <v>10</v>
      </c>
      <c r="N27" s="43">
        <f t="shared" ca="1" si="4"/>
        <v>40826</v>
      </c>
    </row>
    <row r="28" spans="1:14" ht="13.5" customHeight="1">
      <c r="A28" s="31"/>
      <c r="B28" s="31"/>
      <c r="C28" s="31"/>
      <c r="D28" s="38">
        <f t="shared" ca="1" si="0"/>
        <v>26</v>
      </c>
      <c r="E28" s="39">
        <f t="shared" ca="1" si="1"/>
        <v>40988</v>
      </c>
      <c r="F28" s="40" t="str">
        <f t="shared" ca="1" si="2"/>
        <v>春分の日</v>
      </c>
      <c r="G28" s="31"/>
      <c r="H28" s="31"/>
      <c r="I28" s="44"/>
      <c r="J28" s="42" t="str">
        <f t="shared" ca="1" si="3"/>
        <v/>
      </c>
      <c r="K28" s="42" t="s">
        <v>49</v>
      </c>
      <c r="L28" s="42">
        <f>L27</f>
        <v>10</v>
      </c>
      <c r="M28" s="45" t="str">
        <f ca="1">IF(M27="-","-",IF(AND(I3&gt;1972,WEEKDAY(DATE(I3,L27,M27))=1),M27+1,"-"))</f>
        <v>-</v>
      </c>
      <c r="N28" s="43" t="str">
        <f t="shared" ca="1" si="4"/>
        <v/>
      </c>
    </row>
    <row r="29" spans="1:14" ht="13.5" customHeight="1">
      <c r="A29" s="31"/>
      <c r="B29" s="31"/>
      <c r="C29" s="31"/>
      <c r="D29" s="38">
        <f t="shared" ca="1" si="0"/>
        <v>27</v>
      </c>
      <c r="E29" s="39">
        <f t="shared" ca="1" si="1"/>
        <v>41028</v>
      </c>
      <c r="F29" s="40" t="str">
        <f t="shared" ca="1" si="2"/>
        <v>昭和の日</v>
      </c>
      <c r="G29" s="31"/>
      <c r="H29" s="31"/>
      <c r="I29" s="44"/>
      <c r="J29" s="42">
        <f t="shared" ca="1" si="3"/>
        <v>15</v>
      </c>
      <c r="K29" s="42" t="s">
        <v>26</v>
      </c>
      <c r="L29" s="42">
        <v>11</v>
      </c>
      <c r="M29" s="42">
        <v>3</v>
      </c>
      <c r="N29" s="43">
        <f t="shared" ca="1" si="4"/>
        <v>40850</v>
      </c>
    </row>
    <row r="30" spans="1:14" ht="13.5" customHeight="1">
      <c r="A30" s="31"/>
      <c r="B30" s="31"/>
      <c r="C30" s="31"/>
      <c r="D30" s="38">
        <f t="shared" ca="1" si="0"/>
        <v>28</v>
      </c>
      <c r="E30" s="39">
        <f t="shared" ca="1" si="1"/>
        <v>41029</v>
      </c>
      <c r="F30" s="40" t="str">
        <f t="shared" ca="1" si="2"/>
        <v>振替休日</v>
      </c>
      <c r="G30" s="31"/>
      <c r="H30" s="31"/>
      <c r="I30" s="44"/>
      <c r="J30" s="42" t="str">
        <f t="shared" ca="1" si="3"/>
        <v/>
      </c>
      <c r="K30" s="42" t="s">
        <v>49</v>
      </c>
      <c r="L30" s="42">
        <f>L29</f>
        <v>11</v>
      </c>
      <c r="M30" s="45" t="str">
        <f ca="1">IF(M29="-","-",IF(AND(I3&gt;1972,WEEKDAY(DATE(I3,L29,M29))=1),M29+1,"-"))</f>
        <v>-</v>
      </c>
      <c r="N30" s="43" t="str">
        <f t="shared" ca="1" si="4"/>
        <v/>
      </c>
    </row>
    <row r="31" spans="1:14" ht="13.5" customHeight="1">
      <c r="A31" s="31"/>
      <c r="B31" s="31"/>
      <c r="C31" s="31"/>
      <c r="D31" s="38">
        <f t="shared" ca="1" si="0"/>
        <v>29</v>
      </c>
      <c r="E31" s="39">
        <f t="shared" ca="1" si="1"/>
        <v>41032</v>
      </c>
      <c r="F31" s="40" t="str">
        <f t="shared" ca="1" si="2"/>
        <v>憲法記念日</v>
      </c>
      <c r="G31" s="31"/>
      <c r="H31" s="31"/>
      <c r="I31" s="44"/>
      <c r="J31" s="42">
        <f t="shared" ca="1" si="3"/>
        <v>16</v>
      </c>
      <c r="K31" s="42" t="s">
        <v>27</v>
      </c>
      <c r="L31" s="42">
        <v>11</v>
      </c>
      <c r="M31" s="42">
        <v>23</v>
      </c>
      <c r="N31" s="43">
        <f t="shared" ca="1" si="4"/>
        <v>40870</v>
      </c>
    </row>
    <row r="32" spans="1:14" ht="13.5" customHeight="1">
      <c r="A32" s="31"/>
      <c r="B32" s="31"/>
      <c r="C32" s="31"/>
      <c r="D32" s="38">
        <f t="shared" ca="1" si="0"/>
        <v>30</v>
      </c>
      <c r="E32" s="39">
        <f t="shared" ca="1" si="1"/>
        <v>41033</v>
      </c>
      <c r="F32" s="40" t="str">
        <f t="shared" ca="1" si="2"/>
        <v>みどりの日</v>
      </c>
      <c r="G32" s="31"/>
      <c r="H32" s="31"/>
      <c r="I32" s="44"/>
      <c r="J32" s="42" t="str">
        <f t="shared" ca="1" si="3"/>
        <v/>
      </c>
      <c r="K32" s="42" t="s">
        <v>49</v>
      </c>
      <c r="L32" s="42">
        <f>L31</f>
        <v>11</v>
      </c>
      <c r="M32" s="45" t="str">
        <f ca="1">IF(M31="-","-",IF(AND(I3&gt;1972,WEEKDAY(DATE(I3,L31,M31))=1),M31+1,"-"))</f>
        <v>-</v>
      </c>
      <c r="N32" s="43" t="str">
        <f t="shared" ca="1" si="4"/>
        <v/>
      </c>
    </row>
    <row r="33" spans="1:14" ht="13.5" customHeight="1">
      <c r="A33" s="31"/>
      <c r="B33" s="31"/>
      <c r="C33" s="31"/>
      <c r="D33" s="38">
        <f t="shared" ca="1" si="0"/>
        <v>31</v>
      </c>
      <c r="E33" s="39">
        <f t="shared" ca="1" si="1"/>
        <v>41034</v>
      </c>
      <c r="F33" s="40" t="str">
        <f t="shared" ca="1" si="2"/>
        <v>こどもの日</v>
      </c>
      <c r="G33" s="31"/>
      <c r="H33" s="31"/>
      <c r="I33" s="44"/>
      <c r="J33" s="42">
        <f t="shared" ca="1" si="3"/>
        <v>17</v>
      </c>
      <c r="K33" s="42" t="s">
        <v>28</v>
      </c>
      <c r="L33" s="42">
        <v>12</v>
      </c>
      <c r="M33" s="45">
        <f ca="1">IF(I3&gt;1988,23,"-")</f>
        <v>23</v>
      </c>
      <c r="N33" s="43">
        <f t="shared" ca="1" si="4"/>
        <v>40900</v>
      </c>
    </row>
    <row r="34" spans="1:14" ht="13.5" customHeight="1">
      <c r="A34" s="31"/>
      <c r="B34" s="31"/>
      <c r="C34" s="31"/>
      <c r="D34" s="50">
        <f t="shared" ca="1" si="0"/>
        <v>32</v>
      </c>
      <c r="E34" s="39">
        <f t="shared" ca="1" si="1"/>
        <v>41106</v>
      </c>
      <c r="F34" s="51" t="str">
        <f t="shared" ca="1" si="2"/>
        <v>海の日</v>
      </c>
      <c r="G34" s="31"/>
      <c r="H34" s="31"/>
      <c r="I34" s="44"/>
      <c r="J34" s="42" t="str">
        <f t="shared" ca="1" si="3"/>
        <v/>
      </c>
      <c r="K34" s="42" t="s">
        <v>49</v>
      </c>
      <c r="L34" s="42">
        <f>L33</f>
        <v>12</v>
      </c>
      <c r="M34" s="45" t="str">
        <f ca="1">IF(M33="-","-",IF(AND(I3&gt;1972,WEEKDAY(DATE(I3,L33,M33))=1),M33+1,"-"))</f>
        <v>-</v>
      </c>
      <c r="N34" s="43" t="str">
        <f t="shared" ca="1" si="4"/>
        <v/>
      </c>
    </row>
    <row r="35" spans="1:14" ht="13.5" customHeight="1">
      <c r="A35" s="31"/>
      <c r="B35" s="31"/>
      <c r="C35" s="31"/>
      <c r="D35" s="50">
        <f t="shared" ca="1" si="0"/>
        <v>33</v>
      </c>
      <c r="E35" s="39">
        <f t="shared" ca="1" si="1"/>
        <v>41169</v>
      </c>
      <c r="F35" s="51" t="str">
        <f t="shared" ca="1" si="2"/>
        <v>敬老の日</v>
      </c>
      <c r="G35" s="31"/>
      <c r="H35" s="31"/>
      <c r="I35" s="44"/>
      <c r="J35" s="42" t="str">
        <f t="shared" ca="1" si="3"/>
        <v/>
      </c>
      <c r="K35" s="42" t="str">
        <f ca="1">IF(I3=1959,"親王結婚の儀",IF(I3=1989,"大喪の礼",IF(I3=1990,"即位礼正殿の儀",IF(I3=1993,"親王結婚の儀","単年休日"))))</f>
        <v>単年休日</v>
      </c>
      <c r="L35" s="42" t="str">
        <f ca="1">IF(I3=1959,4,IF(I3=1989,2,IF(I3=1990,11,IF(I3=1993,6,""))))</f>
        <v/>
      </c>
      <c r="M35" s="45" t="str">
        <f ca="1">IF(I3=1959,10,IF(I3=1989,24,IF(I3=1990,12,IF(I3=1993,9,"-"))))</f>
        <v>-</v>
      </c>
      <c r="N35" s="43" t="str">
        <f t="shared" ca="1" si="4"/>
        <v/>
      </c>
    </row>
    <row r="36" spans="1:14" ht="13.5" customHeight="1">
      <c r="A36" s="31"/>
      <c r="B36" s="31"/>
      <c r="C36" s="31"/>
      <c r="D36" s="50">
        <f t="shared" ca="1" si="0"/>
        <v>34</v>
      </c>
      <c r="E36" s="39">
        <f t="shared" ca="1" si="1"/>
        <v>41174</v>
      </c>
      <c r="F36" s="51" t="str">
        <f t="shared" ca="1" si="2"/>
        <v>秋分の日</v>
      </c>
      <c r="G36" s="31"/>
      <c r="H36" s="31"/>
      <c r="I36" s="44"/>
      <c r="J36" s="42">
        <f t="shared" ca="1" si="3"/>
        <v>2</v>
      </c>
      <c r="K36" s="42" t="s">
        <v>52</v>
      </c>
      <c r="L36" s="42">
        <v>1</v>
      </c>
      <c r="M36" s="45">
        <f ca="1">IF(AND(WEEKDAY(DATE(I3,1,1))=1,I3&gt;1973),"-",IF(OR($C$9=2,$C$9=3),2,"-"))</f>
        <v>2</v>
      </c>
      <c r="N36" s="43">
        <f t="shared" ca="1" si="4"/>
        <v>40545</v>
      </c>
    </row>
    <row r="37" spans="1:14" ht="13.5" customHeight="1">
      <c r="A37" s="31"/>
      <c r="B37" s="31"/>
      <c r="C37" s="31"/>
      <c r="D37" s="50">
        <f t="shared" ca="1" si="0"/>
        <v>35</v>
      </c>
      <c r="E37" s="39">
        <f t="shared" ca="1" si="1"/>
        <v>41190</v>
      </c>
      <c r="F37" s="51" t="str">
        <f t="shared" ca="1" si="2"/>
        <v>体育の日</v>
      </c>
      <c r="G37" s="31"/>
      <c r="H37" s="31"/>
      <c r="I37" s="44"/>
      <c r="J37" s="42">
        <f t="shared" ca="1" si="3"/>
        <v>3</v>
      </c>
      <c r="K37" s="42" t="s">
        <v>52</v>
      </c>
      <c r="L37" s="42">
        <v>1</v>
      </c>
      <c r="M37" s="45">
        <f>IF(OR($C$9=2,$C$9=3),3,"-")</f>
        <v>3</v>
      </c>
      <c r="N37" s="43">
        <f t="shared" ca="1" si="4"/>
        <v>40546</v>
      </c>
    </row>
    <row r="38" spans="1:14" ht="13.5" customHeight="1">
      <c r="A38" s="31"/>
      <c r="B38" s="31"/>
      <c r="C38" s="31"/>
      <c r="D38" s="50">
        <f t="shared" ca="1" si="0"/>
        <v>36</v>
      </c>
      <c r="E38" s="39">
        <f t="shared" ca="1" si="1"/>
        <v>41216</v>
      </c>
      <c r="F38" s="51" t="str">
        <f t="shared" ca="1" si="2"/>
        <v>文化の日</v>
      </c>
      <c r="G38" s="31"/>
      <c r="H38" s="31"/>
      <c r="I38" s="44"/>
      <c r="J38" s="42">
        <f t="shared" ca="1" si="3"/>
        <v>18</v>
      </c>
      <c r="K38" s="42" t="s">
        <v>53</v>
      </c>
      <c r="L38" s="42">
        <v>12</v>
      </c>
      <c r="M38" s="45">
        <f>IF($C$9=2,29,"-")</f>
        <v>29</v>
      </c>
      <c r="N38" s="43">
        <f t="shared" ca="1" si="4"/>
        <v>40906</v>
      </c>
    </row>
    <row r="39" spans="1:14" ht="13.5" customHeight="1">
      <c r="A39" s="31"/>
      <c r="B39" s="31"/>
      <c r="C39" s="31"/>
      <c r="D39" s="50">
        <f t="shared" ca="1" si="0"/>
        <v>37</v>
      </c>
      <c r="E39" s="39">
        <f t="shared" ca="1" si="1"/>
        <v>41236</v>
      </c>
      <c r="F39" s="51" t="str">
        <f t="shared" ca="1" si="2"/>
        <v>勤労感謝の日</v>
      </c>
      <c r="G39" s="31"/>
      <c r="H39" s="31"/>
      <c r="I39" s="44"/>
      <c r="J39" s="42">
        <f t="shared" ca="1" si="3"/>
        <v>19</v>
      </c>
      <c r="K39" s="42" t="s">
        <v>53</v>
      </c>
      <c r="L39" s="42">
        <v>12</v>
      </c>
      <c r="M39" s="45">
        <f>IF($C$9=2,30,"-")</f>
        <v>30</v>
      </c>
      <c r="N39" s="43">
        <f t="shared" ca="1" si="4"/>
        <v>40907</v>
      </c>
    </row>
    <row r="40" spans="1:14" ht="13.5" customHeight="1">
      <c r="A40" s="31"/>
      <c r="B40" s="31"/>
      <c r="C40" s="31"/>
      <c r="D40" s="50">
        <f t="shared" ca="1" si="0"/>
        <v>38</v>
      </c>
      <c r="E40" s="39">
        <f t="shared" ca="1" si="1"/>
        <v>41266</v>
      </c>
      <c r="F40" s="51" t="str">
        <f t="shared" ca="1" si="2"/>
        <v>天皇誕生日</v>
      </c>
      <c r="G40" s="31"/>
      <c r="H40" s="31"/>
      <c r="I40" s="44"/>
      <c r="J40" s="42">
        <f t="shared" ca="1" si="3"/>
        <v>20</v>
      </c>
      <c r="K40" s="42" t="s">
        <v>53</v>
      </c>
      <c r="L40" s="42">
        <v>12</v>
      </c>
      <c r="M40" s="45">
        <f>IF(OR($C$9=2,$C$9=3),31,"-")</f>
        <v>31</v>
      </c>
      <c r="N40" s="43">
        <f t="shared" ca="1" si="4"/>
        <v>40908</v>
      </c>
    </row>
    <row r="41" spans="1:14" ht="13.5" customHeight="1">
      <c r="A41" s="31"/>
      <c r="B41" s="31"/>
      <c r="C41" s="31"/>
      <c r="D41" s="50">
        <f t="shared" ca="1" si="0"/>
        <v>39</v>
      </c>
      <c r="E41" s="39">
        <f t="shared" ca="1" si="1"/>
        <v>41267</v>
      </c>
      <c r="F41" s="51" t="str">
        <f t="shared" ca="1" si="2"/>
        <v>振替休日</v>
      </c>
      <c r="G41" s="31"/>
      <c r="H41" s="31"/>
      <c r="I41" s="44"/>
      <c r="J41" s="42" t="str">
        <f t="shared" si="3"/>
        <v/>
      </c>
      <c r="K41" s="42" t="s">
        <v>54</v>
      </c>
      <c r="L41" s="42"/>
      <c r="M41" s="42"/>
      <c r="N41" s="43" t="str">
        <f t="shared" si="4"/>
        <v/>
      </c>
    </row>
    <row r="42" spans="1:14" ht="13.5" customHeight="1">
      <c r="A42" s="31"/>
      <c r="B42" s="31"/>
      <c r="C42" s="31"/>
      <c r="D42" s="50">
        <f t="shared" ca="1" si="0"/>
        <v>40</v>
      </c>
      <c r="E42" s="39">
        <f t="shared" ca="1" si="1"/>
        <v>41272</v>
      </c>
      <c r="F42" s="51" t="str">
        <f t="shared" ca="1" si="2"/>
        <v>年末休み</v>
      </c>
      <c r="G42" s="31"/>
      <c r="H42" s="31"/>
      <c r="I42" s="44"/>
      <c r="J42" s="42" t="str">
        <f t="shared" si="3"/>
        <v/>
      </c>
      <c r="K42" s="42" t="s">
        <v>55</v>
      </c>
      <c r="L42" s="42"/>
      <c r="M42" s="42"/>
      <c r="N42" s="43" t="str">
        <f t="shared" si="4"/>
        <v/>
      </c>
    </row>
    <row r="43" spans="1:14" ht="13.5" customHeight="1">
      <c r="A43" s="31"/>
      <c r="B43" s="31"/>
      <c r="C43" s="31"/>
      <c r="D43" s="50">
        <f t="shared" ca="1" si="0"/>
        <v>41</v>
      </c>
      <c r="E43" s="39">
        <f t="shared" ca="1" si="1"/>
        <v>41273</v>
      </c>
      <c r="F43" s="51" t="str">
        <f t="shared" ca="1" si="2"/>
        <v>年末休み</v>
      </c>
      <c r="G43" s="31"/>
      <c r="H43" s="31"/>
      <c r="I43" s="44"/>
      <c r="J43" s="42" t="str">
        <f t="shared" si="3"/>
        <v/>
      </c>
      <c r="K43" s="42" t="s">
        <v>55</v>
      </c>
      <c r="L43" s="42"/>
      <c r="M43" s="42"/>
      <c r="N43" s="43" t="str">
        <f t="shared" si="4"/>
        <v/>
      </c>
    </row>
    <row r="44" spans="1:14">
      <c r="A44" s="31"/>
      <c r="B44" s="31"/>
      <c r="C44" s="31"/>
      <c r="D44" s="50">
        <f t="shared" ca="1" si="0"/>
        <v>42</v>
      </c>
      <c r="E44" s="39">
        <f t="shared" ca="1" si="1"/>
        <v>41274</v>
      </c>
      <c r="F44" s="51" t="str">
        <f t="shared" ca="1" si="2"/>
        <v>年末休み</v>
      </c>
      <c r="G44" s="31"/>
      <c r="H44" s="31"/>
      <c r="I44" s="44"/>
      <c r="J44" s="42" t="str">
        <f t="shared" si="3"/>
        <v/>
      </c>
      <c r="K44" s="42" t="s">
        <v>55</v>
      </c>
      <c r="L44" s="42"/>
      <c r="M44" s="42"/>
      <c r="N44" s="43" t="str">
        <f t="shared" si="4"/>
        <v/>
      </c>
    </row>
    <row r="45" spans="1:14">
      <c r="A45" s="31"/>
      <c r="B45" s="31"/>
      <c r="C45" s="31"/>
      <c r="D45" s="50" t="str">
        <f t="shared" ca="1" si="0"/>
        <v/>
      </c>
      <c r="E45" s="39" t="str">
        <f t="shared" ca="1" si="1"/>
        <v/>
      </c>
      <c r="F45" s="51" t="str">
        <f t="shared" ca="1" si="2"/>
        <v/>
      </c>
      <c r="G45" s="31"/>
      <c r="H45" s="31"/>
      <c r="I45" s="44"/>
      <c r="J45" s="42" t="str">
        <f t="shared" si="3"/>
        <v/>
      </c>
      <c r="K45" s="42" t="s">
        <v>55</v>
      </c>
      <c r="L45" s="42"/>
      <c r="M45" s="42"/>
      <c r="N45" s="43" t="str">
        <f t="shared" si="4"/>
        <v/>
      </c>
    </row>
    <row r="46" spans="1:14">
      <c r="A46" s="31"/>
      <c r="B46" s="31"/>
      <c r="C46" s="31"/>
      <c r="D46" s="50" t="str">
        <f t="shared" ca="1" si="0"/>
        <v/>
      </c>
      <c r="E46" s="39" t="str">
        <f t="shared" ca="1" si="1"/>
        <v/>
      </c>
      <c r="F46" s="51" t="str">
        <f t="shared" ca="1" si="2"/>
        <v/>
      </c>
      <c r="G46" s="31"/>
      <c r="H46" s="31"/>
      <c r="I46" s="44"/>
      <c r="J46" s="42" t="str">
        <f t="shared" si="3"/>
        <v/>
      </c>
      <c r="K46" s="42" t="s">
        <v>55</v>
      </c>
      <c r="L46" s="42"/>
      <c r="M46" s="42"/>
      <c r="N46" s="43" t="str">
        <f t="shared" si="4"/>
        <v/>
      </c>
    </row>
    <row r="47" spans="1:14">
      <c r="A47" s="31"/>
      <c r="B47" s="31"/>
      <c r="C47" s="31"/>
      <c r="D47" s="50" t="str">
        <f t="shared" ca="1" si="0"/>
        <v/>
      </c>
      <c r="E47" s="39" t="str">
        <f t="shared" ca="1" si="1"/>
        <v/>
      </c>
      <c r="F47" s="51" t="str">
        <f t="shared" ca="1" si="2"/>
        <v/>
      </c>
      <c r="G47" s="31"/>
      <c r="H47" s="31"/>
      <c r="I47" s="44"/>
      <c r="J47" s="42" t="str">
        <f t="shared" si="3"/>
        <v/>
      </c>
      <c r="K47" s="42" t="s">
        <v>55</v>
      </c>
      <c r="L47" s="42"/>
      <c r="M47" s="42"/>
      <c r="N47" s="43" t="str">
        <f t="shared" si="4"/>
        <v/>
      </c>
    </row>
    <row r="48" spans="1:14">
      <c r="A48" s="31"/>
      <c r="B48" s="31"/>
      <c r="C48" s="31"/>
      <c r="D48" s="50" t="str">
        <f t="shared" ca="1" si="0"/>
        <v/>
      </c>
      <c r="E48" s="39" t="str">
        <f t="shared" ca="1" si="1"/>
        <v/>
      </c>
      <c r="F48" s="51" t="str">
        <f t="shared" ca="1" si="2"/>
        <v/>
      </c>
      <c r="G48" s="31"/>
      <c r="H48" s="31"/>
      <c r="I48" s="44"/>
      <c r="J48" s="42" t="str">
        <f t="shared" si="3"/>
        <v/>
      </c>
      <c r="K48" s="42" t="s">
        <v>55</v>
      </c>
      <c r="L48" s="42"/>
      <c r="M48" s="42"/>
      <c r="N48" s="43" t="str">
        <f t="shared" si="4"/>
        <v/>
      </c>
    </row>
    <row r="49" spans="1:14">
      <c r="A49" s="31"/>
      <c r="B49" s="31"/>
      <c r="C49" s="31"/>
      <c r="D49" s="50" t="str">
        <f t="shared" ca="1" si="0"/>
        <v/>
      </c>
      <c r="E49" s="39" t="str">
        <f t="shared" ca="1" si="1"/>
        <v/>
      </c>
      <c r="F49" s="51" t="str">
        <f t="shared" ca="1" si="2"/>
        <v/>
      </c>
      <c r="G49" s="31"/>
      <c r="H49" s="31"/>
      <c r="I49" s="44"/>
      <c r="J49" s="42" t="str">
        <f t="shared" si="3"/>
        <v/>
      </c>
      <c r="K49" s="42" t="s">
        <v>55</v>
      </c>
      <c r="L49" s="42"/>
      <c r="M49" s="42"/>
      <c r="N49" s="43" t="str">
        <f t="shared" si="4"/>
        <v/>
      </c>
    </row>
    <row r="50" spans="1:14">
      <c r="A50" s="31"/>
      <c r="B50" s="31"/>
      <c r="C50" s="31"/>
      <c r="D50" s="50" t="str">
        <f t="shared" ca="1" si="0"/>
        <v/>
      </c>
      <c r="E50" s="39" t="str">
        <f t="shared" ca="1" si="1"/>
        <v/>
      </c>
      <c r="F50" s="51" t="str">
        <f t="shared" ca="1" si="2"/>
        <v/>
      </c>
      <c r="G50" s="31"/>
      <c r="H50" s="31"/>
      <c r="I50" s="41">
        <f ca="1">I3+1</f>
        <v>2012</v>
      </c>
      <c r="J50" s="42">
        <f t="shared" ca="1" si="3"/>
        <v>21</v>
      </c>
      <c r="K50" s="42" t="s">
        <v>17</v>
      </c>
      <c r="L50" s="42">
        <v>1</v>
      </c>
      <c r="M50" s="42">
        <v>1</v>
      </c>
      <c r="N50" s="43">
        <f ca="1">IF(AND(M50&lt;&gt;"",M50&lt;&gt;"-"),DATE($I$50,L50,M50),"")</f>
        <v>40909</v>
      </c>
    </row>
    <row r="51" spans="1:14">
      <c r="A51" s="31"/>
      <c r="B51" s="31"/>
      <c r="C51" s="31"/>
      <c r="D51" s="50" t="str">
        <f t="shared" ca="1" si="0"/>
        <v/>
      </c>
      <c r="E51" s="39" t="str">
        <f t="shared" ca="1" si="1"/>
        <v/>
      </c>
      <c r="F51" s="51" t="str">
        <f t="shared" ca="1" si="2"/>
        <v/>
      </c>
      <c r="G51" s="31"/>
      <c r="H51" s="31"/>
      <c r="I51" s="44"/>
      <c r="J51" s="42">
        <f t="shared" ca="1" si="3"/>
        <v>22</v>
      </c>
      <c r="K51" s="42" t="s">
        <v>41</v>
      </c>
      <c r="L51" s="42">
        <f>L50</f>
        <v>1</v>
      </c>
      <c r="M51" s="45">
        <f ca="1">IF(M50="-","-",IF(AND(I50&gt;1973,WEEKDAY(DATE(I50,L50,M50))=1),M50+1,"-"))</f>
        <v>2</v>
      </c>
      <c r="N51" s="43">
        <f t="shared" ref="N51:N96" ca="1" si="5">IF(AND(M51&lt;&gt;"",M51&lt;&gt;"-"),DATE($I$50,L51,M51),"")</f>
        <v>40910</v>
      </c>
    </row>
    <row r="52" spans="1:14">
      <c r="A52" s="31"/>
      <c r="B52" s="31"/>
      <c r="C52" s="31"/>
      <c r="D52" s="50" t="str">
        <f t="shared" ca="1" si="0"/>
        <v/>
      </c>
      <c r="E52" s="39" t="str">
        <f t="shared" ca="1" si="1"/>
        <v/>
      </c>
      <c r="F52" s="51" t="str">
        <f t="shared" ca="1" si="2"/>
        <v/>
      </c>
      <c r="G52" s="31"/>
      <c r="H52" s="31"/>
      <c r="I52" s="44"/>
      <c r="J52" s="42">
        <f t="shared" ca="1" si="3"/>
        <v>24</v>
      </c>
      <c r="K52" s="42" t="s">
        <v>18</v>
      </c>
      <c r="L52" s="42">
        <v>1</v>
      </c>
      <c r="M52" s="42">
        <f ca="1">IF(I50&lt;2000,15,DAY(CEILING(DATE(I50,L52,6),7)+2))</f>
        <v>9</v>
      </c>
      <c r="N52" s="43">
        <f t="shared" ca="1" si="5"/>
        <v>40917</v>
      </c>
    </row>
    <row r="53" spans="1:14">
      <c r="A53" s="31"/>
      <c r="B53" s="31"/>
      <c r="C53" s="31"/>
      <c r="D53" s="31"/>
      <c r="E53" s="31"/>
      <c r="F53" s="31"/>
      <c r="G53" s="31"/>
      <c r="H53" s="31"/>
      <c r="I53" s="44"/>
      <c r="J53" s="42" t="str">
        <f t="shared" ca="1" si="3"/>
        <v/>
      </c>
      <c r="K53" s="42" t="s">
        <v>41</v>
      </c>
      <c r="L53" s="42">
        <f>L52</f>
        <v>1</v>
      </c>
      <c r="M53" s="45" t="str">
        <f ca="1">IF(M52="-","-",IF(AND(I50&gt;1973,WEEKDAY(DATE(I50,L52,M52))=1),M52+1,"-"))</f>
        <v>-</v>
      </c>
      <c r="N53" s="43" t="str">
        <f t="shared" ca="1" si="5"/>
        <v/>
      </c>
    </row>
    <row r="54" spans="1:14">
      <c r="A54" s="31"/>
      <c r="B54" s="31"/>
      <c r="C54" s="31"/>
      <c r="D54" s="31"/>
      <c r="E54" s="31"/>
      <c r="F54" s="31"/>
      <c r="G54" s="31"/>
      <c r="H54" s="31"/>
      <c r="I54" s="44"/>
      <c r="J54" s="42">
        <f t="shared" ca="1" si="3"/>
        <v>25</v>
      </c>
      <c r="K54" s="42" t="s">
        <v>19</v>
      </c>
      <c r="L54" s="42">
        <v>2</v>
      </c>
      <c r="M54" s="45">
        <f ca="1">IF(I50&gt;1966,11,"-")</f>
        <v>11</v>
      </c>
      <c r="N54" s="43">
        <f t="shared" ca="1" si="5"/>
        <v>40950</v>
      </c>
    </row>
    <row r="55" spans="1:14">
      <c r="I55" s="44"/>
      <c r="J55" s="42" t="str">
        <f t="shared" ca="1" si="3"/>
        <v/>
      </c>
      <c r="K55" s="42" t="s">
        <v>49</v>
      </c>
      <c r="L55" s="42">
        <f>L54</f>
        <v>2</v>
      </c>
      <c r="M55" s="45" t="str">
        <f ca="1">IF(M54="-","-",IF(AND(I50&gt;1973,WEEKDAY(DATE(I50,L54,M54))=1),M54+1,"-"))</f>
        <v>-</v>
      </c>
      <c r="N55" s="43" t="str">
        <f t="shared" ca="1" si="5"/>
        <v/>
      </c>
    </row>
    <row r="56" spans="1:14">
      <c r="I56" s="44"/>
      <c r="J56" s="42">
        <f t="shared" ca="1" si="3"/>
        <v>26</v>
      </c>
      <c r="K56" s="42" t="s">
        <v>20</v>
      </c>
      <c r="L56" s="42">
        <v>3</v>
      </c>
      <c r="M56" s="42">
        <f ca="1">INT(IF(I50&lt;1900,19.8277,IF(I50&lt;1980,20.8357,IF(I50&lt;2100,20.8431,21.851)))+0.242194*(I50-1980)-ROUNDDOWN((I50-IF(I50&lt;1980,1983,1980))/4,0))</f>
        <v>20</v>
      </c>
      <c r="N56" s="43">
        <f t="shared" ca="1" si="5"/>
        <v>40988</v>
      </c>
    </row>
    <row r="57" spans="1:14">
      <c r="I57" s="44"/>
      <c r="J57" s="42" t="str">
        <f t="shared" ca="1" si="3"/>
        <v/>
      </c>
      <c r="K57" s="42" t="s">
        <v>49</v>
      </c>
      <c r="L57" s="42">
        <f>L56</f>
        <v>3</v>
      </c>
      <c r="M57" s="45" t="str">
        <f ca="1">IF(M56="-","-",IF(AND(I50&gt;1973,WEEKDAY(DATE(I50,L56,M56))=1),M56+1,"-"))</f>
        <v>-</v>
      </c>
      <c r="N57" s="43" t="str">
        <f t="shared" ca="1" si="5"/>
        <v/>
      </c>
    </row>
    <row r="58" spans="1:14">
      <c r="I58" s="44"/>
      <c r="J58" s="42">
        <f t="shared" ca="1" si="3"/>
        <v>27</v>
      </c>
      <c r="K58" s="42" t="str">
        <f ca="1">IF(I50&gt;2006,"昭和の日",IF(I50&gt;1988,"みどりの日","天皇誕生日"))</f>
        <v>昭和の日</v>
      </c>
      <c r="L58" s="42">
        <v>4</v>
      </c>
      <c r="M58" s="42">
        <v>29</v>
      </c>
      <c r="N58" s="43">
        <f t="shared" ca="1" si="5"/>
        <v>41028</v>
      </c>
    </row>
    <row r="59" spans="1:14">
      <c r="I59" s="44"/>
      <c r="J59" s="42">
        <f t="shared" ca="1" si="3"/>
        <v>28</v>
      </c>
      <c r="K59" s="42" t="s">
        <v>49</v>
      </c>
      <c r="L59" s="42">
        <f>L58</f>
        <v>4</v>
      </c>
      <c r="M59" s="45">
        <f ca="1">IF(M58="-","-",IF(AND(I50&gt;1972,WEEKDAY(DATE(I50,L58,M58))=1),M58+1,"-"))</f>
        <v>30</v>
      </c>
      <c r="N59" s="43">
        <f t="shared" ca="1" si="5"/>
        <v>41029</v>
      </c>
    </row>
    <row r="60" spans="1:14">
      <c r="I60" s="44"/>
      <c r="J60" s="42">
        <f t="shared" ca="1" si="3"/>
        <v>29</v>
      </c>
      <c r="K60" s="42" t="s">
        <v>21</v>
      </c>
      <c r="L60" s="42">
        <v>5</v>
      </c>
      <c r="M60" s="42">
        <v>3</v>
      </c>
      <c r="N60" s="43">
        <f t="shared" ca="1" si="5"/>
        <v>41032</v>
      </c>
    </row>
    <row r="61" spans="1:14">
      <c r="I61" s="44"/>
      <c r="J61" s="42" t="str">
        <f t="shared" ca="1" si="3"/>
        <v/>
      </c>
      <c r="K61" s="42" t="s">
        <v>49</v>
      </c>
      <c r="L61" s="42">
        <f>L60</f>
        <v>5</v>
      </c>
      <c r="M61" s="45" t="str">
        <f ca="1">IF(M60="-","-",IF(AND(I50&gt;1972,I50&lt;2007,WEEKDAY(DATE(I50,L60,M60))=1),M60+1,"-"))</f>
        <v>-</v>
      </c>
      <c r="N61" s="43" t="str">
        <f t="shared" ca="1" si="5"/>
        <v/>
      </c>
    </row>
    <row r="62" spans="1:14">
      <c r="I62" s="44"/>
      <c r="J62" s="42">
        <f t="shared" ca="1" si="3"/>
        <v>30</v>
      </c>
      <c r="K62" s="42" t="str">
        <f ca="1">IF(I50&gt;2006,"みどりの日",IF(M62=4,"国民の休日",""))</f>
        <v>みどりの日</v>
      </c>
      <c r="L62" s="42">
        <v>5</v>
      </c>
      <c r="M62" s="45">
        <f ca="1">IF(OR(I50&gt;2006,AND(I50&gt;1987,WEEKDAY(DATE(I50,5,4))&lt;&gt;1,WEEKDAY(DATE(I50,5,4))&lt;&gt;2)),4,"-")</f>
        <v>4</v>
      </c>
      <c r="N62" s="43">
        <f t="shared" ca="1" si="5"/>
        <v>41033</v>
      </c>
    </row>
    <row r="63" spans="1:14">
      <c r="I63" s="44"/>
      <c r="J63" s="42">
        <f t="shared" ca="1" si="3"/>
        <v>31</v>
      </c>
      <c r="K63" s="42" t="s">
        <v>36</v>
      </c>
      <c r="L63" s="42">
        <v>5</v>
      </c>
      <c r="M63" s="42">
        <v>5</v>
      </c>
      <c r="N63" s="43">
        <f t="shared" ca="1" si="5"/>
        <v>41034</v>
      </c>
    </row>
    <row r="64" spans="1:14">
      <c r="I64" s="44"/>
      <c r="J64" s="42" t="str">
        <f t="shared" ca="1" si="3"/>
        <v/>
      </c>
      <c r="K64" s="42" t="s">
        <v>49</v>
      </c>
      <c r="L64" s="42">
        <f>L63</f>
        <v>5</v>
      </c>
      <c r="M64" s="45" t="str">
        <f ca="1">IF(M63="-","-",IF(OR(AND(I50&gt;2006,WEEKDAY(DATE(I50,L63,M63))&lt;4),AND(I50&gt;1972,WEEKDAY(DATE(I50,L63,M63))=1)),M63+1,"-"))</f>
        <v>-</v>
      </c>
      <c r="N64" s="43" t="str">
        <f t="shared" ca="1" si="5"/>
        <v/>
      </c>
    </row>
    <row r="65" spans="9:14">
      <c r="I65" s="44"/>
      <c r="J65" s="42">
        <f t="shared" ca="1" si="3"/>
        <v>32</v>
      </c>
      <c r="K65" s="42" t="s">
        <v>22</v>
      </c>
      <c r="L65" s="42">
        <v>7</v>
      </c>
      <c r="M65" s="45">
        <f ca="1">IF(I50&lt;1996,"-",IF(I50&lt;2003,20,DAY(CEILING(DATE(I50,L65,6),7)+9)))</f>
        <v>16</v>
      </c>
      <c r="N65" s="43">
        <f t="shared" ca="1" si="5"/>
        <v>41106</v>
      </c>
    </row>
    <row r="66" spans="9:14">
      <c r="I66" s="44"/>
      <c r="J66" s="42" t="str">
        <f t="shared" ca="1" si="3"/>
        <v/>
      </c>
      <c r="K66" s="42" t="s">
        <v>49</v>
      </c>
      <c r="L66" s="42">
        <f>L65</f>
        <v>7</v>
      </c>
      <c r="M66" s="45" t="str">
        <f ca="1">IF(M65="-","-",IF(AND(I50&gt;1972,WEEKDAY(DATE(I50,L65,M65))=1),M65+1,"-"))</f>
        <v>-</v>
      </c>
      <c r="N66" s="43" t="str">
        <f t="shared" ca="1" si="5"/>
        <v/>
      </c>
    </row>
    <row r="67" spans="9:14">
      <c r="I67" s="44"/>
      <c r="J67" s="42" t="str">
        <f t="shared" ref="J67:J96" ca="1" si="6">IF(N67="","",RANK(N67,$N$3:$N$96,1))</f>
        <v/>
      </c>
      <c r="K67" s="42" t="s">
        <v>50</v>
      </c>
      <c r="L67" s="42">
        <v>8</v>
      </c>
      <c r="M67" s="45" t="str">
        <f ca="1">IF(I50&gt;2015,11,"-")</f>
        <v>-</v>
      </c>
      <c r="N67" s="43" t="str">
        <f ca="1">IF(AND(M67&lt;&gt;"",M67&lt;&gt;"-"),DATE($I$50,L67,M67),"")</f>
        <v/>
      </c>
    </row>
    <row r="68" spans="9:14">
      <c r="I68" s="44"/>
      <c r="J68" s="42" t="str">
        <f t="shared" ca="1" si="6"/>
        <v/>
      </c>
      <c r="K68" s="42" t="s">
        <v>49</v>
      </c>
      <c r="L68" s="42">
        <f>L67</f>
        <v>8</v>
      </c>
      <c r="M68" s="45" t="str">
        <f ca="1">IF(M67="-","-",IF(AND(I50&gt;1972,WEEKDAY(DATE(I50,L67,M67))=1),M67+1,"-"))</f>
        <v>-</v>
      </c>
      <c r="N68" s="43" t="str">
        <f ca="1">IF(AND(M68&lt;&gt;"",M68&lt;&gt;"-"),DATE($I$50,L68,M68),"")</f>
        <v/>
      </c>
    </row>
    <row r="69" spans="9:14">
      <c r="I69" s="44"/>
      <c r="J69" s="42">
        <f t="shared" ca="1" si="6"/>
        <v>33</v>
      </c>
      <c r="K69" s="42" t="s">
        <v>23</v>
      </c>
      <c r="L69" s="42">
        <v>9</v>
      </c>
      <c r="M69" s="45">
        <f ca="1">IF(I50&lt;1966,"-",IF(I50&lt;2003,15,DAY(CEILING(DATE(I50,L69,6),7)+9)))</f>
        <v>17</v>
      </c>
      <c r="N69" s="43">
        <f t="shared" ca="1" si="5"/>
        <v>41169</v>
      </c>
    </row>
    <row r="70" spans="9:14">
      <c r="I70" s="44"/>
      <c r="J70" s="42" t="str">
        <f t="shared" ca="1" si="6"/>
        <v/>
      </c>
      <c r="K70" s="42" t="s">
        <v>49</v>
      </c>
      <c r="L70" s="42">
        <f>L69</f>
        <v>9</v>
      </c>
      <c r="M70" s="45" t="str">
        <f ca="1">IF(M69="-","-",IF(AND(I50&gt;1972,WEEKDAY(DATE(I50,L69,M69))=1),M69+1,"-"))</f>
        <v>-</v>
      </c>
      <c r="N70" s="43" t="str">
        <f t="shared" ca="1" si="5"/>
        <v/>
      </c>
    </row>
    <row r="71" spans="9:14">
      <c r="I71" s="44"/>
      <c r="J71" s="42" t="str">
        <f t="shared" ca="1" si="6"/>
        <v/>
      </c>
      <c r="K71" s="42" t="s">
        <v>51</v>
      </c>
      <c r="L71" s="42">
        <f>L70</f>
        <v>9</v>
      </c>
      <c r="M71" s="45" t="str">
        <f ca="1">IF(I50&gt;2002,IF(M72-M69=2,M69+1,"-"),"-")</f>
        <v>-</v>
      </c>
      <c r="N71" s="43" t="str">
        <f t="shared" ca="1" si="5"/>
        <v/>
      </c>
    </row>
    <row r="72" spans="9:14">
      <c r="I72" s="44"/>
      <c r="J72" s="42">
        <f t="shared" ca="1" si="6"/>
        <v>34</v>
      </c>
      <c r="K72" s="42" t="s">
        <v>24</v>
      </c>
      <c r="L72" s="42">
        <v>9</v>
      </c>
      <c r="M72" s="42">
        <f ca="1">INT(IF(I50&lt;1900,22.2588,IF(I50&lt;1980,23.2588,IF(I50&lt;2100,23.2488,24.2488)))+0.242194*(I50-1980)-ROUNDDOWN((I50-IF(I50&lt;1980,1983,1980))/4,0))</f>
        <v>22</v>
      </c>
      <c r="N72" s="43">
        <f t="shared" ca="1" si="5"/>
        <v>41174</v>
      </c>
    </row>
    <row r="73" spans="9:14">
      <c r="I73" s="44"/>
      <c r="J73" s="42" t="str">
        <f t="shared" ca="1" si="6"/>
        <v/>
      </c>
      <c r="K73" s="42" t="s">
        <v>49</v>
      </c>
      <c r="L73" s="42">
        <f>L72</f>
        <v>9</v>
      </c>
      <c r="M73" s="45" t="str">
        <f ca="1">IF(M72="-","-",IF(AND(I50&gt;1972,WEEKDAY(DATE(I50,L72,M72))=1),M72+1,"-"))</f>
        <v>-</v>
      </c>
      <c r="N73" s="43" t="str">
        <f t="shared" ca="1" si="5"/>
        <v/>
      </c>
    </row>
    <row r="74" spans="9:14">
      <c r="I74" s="44"/>
      <c r="J74" s="42">
        <f t="shared" ca="1" si="6"/>
        <v>35</v>
      </c>
      <c r="K74" s="42" t="s">
        <v>25</v>
      </c>
      <c r="L74" s="42">
        <v>10</v>
      </c>
      <c r="M74" s="45">
        <f ca="1">IF(I50&lt;1966,"-",IF(I50&lt;2000,10,DAY(CEILING(DATE(I50,L74,6),7)+2)))</f>
        <v>8</v>
      </c>
      <c r="N74" s="43">
        <f t="shared" ca="1" si="5"/>
        <v>41190</v>
      </c>
    </row>
    <row r="75" spans="9:14">
      <c r="I75" s="44"/>
      <c r="J75" s="42" t="str">
        <f t="shared" ca="1" si="6"/>
        <v/>
      </c>
      <c r="K75" s="42" t="s">
        <v>49</v>
      </c>
      <c r="L75" s="42">
        <f>L74</f>
        <v>10</v>
      </c>
      <c r="M75" s="45" t="str">
        <f ca="1">IF(M74="-","-",IF(AND(I50&gt;1972,WEEKDAY(DATE(I50,L74,M74))=1),M74+1,"-"))</f>
        <v>-</v>
      </c>
      <c r="N75" s="43" t="str">
        <f t="shared" ca="1" si="5"/>
        <v/>
      </c>
    </row>
    <row r="76" spans="9:14">
      <c r="I76" s="44"/>
      <c r="J76" s="42">
        <f t="shared" ca="1" si="6"/>
        <v>36</v>
      </c>
      <c r="K76" s="42" t="s">
        <v>26</v>
      </c>
      <c r="L76" s="42">
        <v>11</v>
      </c>
      <c r="M76" s="42">
        <v>3</v>
      </c>
      <c r="N76" s="43">
        <f t="shared" ca="1" si="5"/>
        <v>41216</v>
      </c>
    </row>
    <row r="77" spans="9:14">
      <c r="I77" s="44"/>
      <c r="J77" s="42" t="str">
        <f t="shared" ca="1" si="6"/>
        <v/>
      </c>
      <c r="K77" s="42" t="s">
        <v>49</v>
      </c>
      <c r="L77" s="42">
        <f>L76</f>
        <v>11</v>
      </c>
      <c r="M77" s="45" t="str">
        <f ca="1">IF(M76="-","-",IF(AND(I50&gt;1972,WEEKDAY(DATE(I50,L76,M76))=1),M76+1,"-"))</f>
        <v>-</v>
      </c>
      <c r="N77" s="43" t="str">
        <f t="shared" ca="1" si="5"/>
        <v/>
      </c>
    </row>
    <row r="78" spans="9:14">
      <c r="I78" s="44"/>
      <c r="J78" s="42">
        <f t="shared" ca="1" si="6"/>
        <v>37</v>
      </c>
      <c r="K78" s="42" t="s">
        <v>27</v>
      </c>
      <c r="L78" s="42">
        <v>11</v>
      </c>
      <c r="M78" s="42">
        <v>23</v>
      </c>
      <c r="N78" s="43">
        <f t="shared" ca="1" si="5"/>
        <v>41236</v>
      </c>
    </row>
    <row r="79" spans="9:14">
      <c r="I79" s="44"/>
      <c r="J79" s="42" t="str">
        <f t="shared" ca="1" si="6"/>
        <v/>
      </c>
      <c r="K79" s="42" t="s">
        <v>49</v>
      </c>
      <c r="L79" s="42">
        <f>L78</f>
        <v>11</v>
      </c>
      <c r="M79" s="45" t="str">
        <f ca="1">IF(M78="-","-",IF(AND(I50&gt;1972,WEEKDAY(DATE(I50,L78,M78))=1),M78+1,"-"))</f>
        <v>-</v>
      </c>
      <c r="N79" s="43" t="str">
        <f t="shared" ca="1" si="5"/>
        <v/>
      </c>
    </row>
    <row r="80" spans="9:14">
      <c r="I80" s="44"/>
      <c r="J80" s="42">
        <f t="shared" ca="1" si="6"/>
        <v>38</v>
      </c>
      <c r="K80" s="42" t="s">
        <v>28</v>
      </c>
      <c r="L80" s="42">
        <v>12</v>
      </c>
      <c r="M80" s="45">
        <f ca="1">IF(I50&gt;1988,23,"-")</f>
        <v>23</v>
      </c>
      <c r="N80" s="43">
        <f t="shared" ca="1" si="5"/>
        <v>41266</v>
      </c>
    </row>
    <row r="81" spans="9:14">
      <c r="I81" s="44"/>
      <c r="J81" s="42">
        <f t="shared" ca="1" si="6"/>
        <v>39</v>
      </c>
      <c r="K81" s="42" t="s">
        <v>49</v>
      </c>
      <c r="L81" s="42">
        <f>L80</f>
        <v>12</v>
      </c>
      <c r="M81" s="45">
        <f ca="1">IF(M80="-","-",IF(AND(I50&gt;1972,WEEKDAY(DATE(I50,L80,M80))=1),M80+1,"-"))</f>
        <v>24</v>
      </c>
      <c r="N81" s="43">
        <f t="shared" ca="1" si="5"/>
        <v>41267</v>
      </c>
    </row>
    <row r="82" spans="9:14">
      <c r="I82" s="44"/>
      <c r="J82" s="42" t="str">
        <f t="shared" ca="1" si="6"/>
        <v/>
      </c>
      <c r="K82" s="42" t="str">
        <f ca="1">IF(I50=1959,"親王結婚の儀",IF(I50=1989,"大喪の礼",IF(I50=1990,"即位礼正殿の儀",IF(I50=1993,"親王結婚の儀","単年休日"))))</f>
        <v>単年休日</v>
      </c>
      <c r="L82" s="42" t="str">
        <f ca="1">IF(I50=1959,4,IF(I50=1989,2,IF(I50=1990,11,IF(I50=1993,6,""))))</f>
        <v/>
      </c>
      <c r="M82" s="45" t="str">
        <f ca="1">IF(I50=1959,10,IF(I50=1989,24,IF(I50=1990,12,IF(I50=1993,9,"-"))))</f>
        <v>-</v>
      </c>
      <c r="N82" s="43" t="str">
        <f t="shared" ca="1" si="5"/>
        <v/>
      </c>
    </row>
    <row r="83" spans="9:14">
      <c r="I83" s="44"/>
      <c r="J83" s="42" t="str">
        <f t="shared" ca="1" si="6"/>
        <v/>
      </c>
      <c r="K83" s="42" t="s">
        <v>52</v>
      </c>
      <c r="L83" s="42">
        <v>1</v>
      </c>
      <c r="M83" s="45" t="str">
        <f ca="1">IF(AND(WEEKDAY(DATE(I50,1,1))=1,I50&gt;1973),"-",IF(OR($C$9=2,$C$9=3),2,"-"))</f>
        <v>-</v>
      </c>
      <c r="N83" s="43" t="str">
        <f t="shared" ca="1" si="5"/>
        <v/>
      </c>
    </row>
    <row r="84" spans="9:14">
      <c r="I84" s="44"/>
      <c r="J84" s="42">
        <f t="shared" ca="1" si="6"/>
        <v>23</v>
      </c>
      <c r="K84" s="42" t="s">
        <v>52</v>
      </c>
      <c r="L84" s="42">
        <v>1</v>
      </c>
      <c r="M84" s="45">
        <f>IF(OR($C$9=2,$C$9=3),3,"-")</f>
        <v>3</v>
      </c>
      <c r="N84" s="43">
        <f t="shared" ca="1" si="5"/>
        <v>40911</v>
      </c>
    </row>
    <row r="85" spans="9:14">
      <c r="I85" s="44"/>
      <c r="J85" s="42">
        <f t="shared" ca="1" si="6"/>
        <v>40</v>
      </c>
      <c r="K85" s="42" t="s">
        <v>53</v>
      </c>
      <c r="L85" s="42">
        <v>12</v>
      </c>
      <c r="M85" s="45">
        <f>IF($C$9=2,29,"-")</f>
        <v>29</v>
      </c>
      <c r="N85" s="43">
        <f t="shared" ca="1" si="5"/>
        <v>41272</v>
      </c>
    </row>
    <row r="86" spans="9:14">
      <c r="I86" s="44"/>
      <c r="J86" s="42">
        <f t="shared" ca="1" si="6"/>
        <v>41</v>
      </c>
      <c r="K86" s="42" t="s">
        <v>53</v>
      </c>
      <c r="L86" s="42">
        <v>12</v>
      </c>
      <c r="M86" s="45">
        <f>IF($C$9=2,30,"-")</f>
        <v>30</v>
      </c>
      <c r="N86" s="43">
        <f t="shared" ca="1" si="5"/>
        <v>41273</v>
      </c>
    </row>
    <row r="87" spans="9:14">
      <c r="I87" s="44"/>
      <c r="J87" s="42">
        <f t="shared" ca="1" si="6"/>
        <v>42</v>
      </c>
      <c r="K87" s="42" t="s">
        <v>53</v>
      </c>
      <c r="L87" s="42">
        <v>12</v>
      </c>
      <c r="M87" s="45">
        <f>IF(OR($C$9=2,$C$9=3),31,"-")</f>
        <v>31</v>
      </c>
      <c r="N87" s="43">
        <f t="shared" ca="1" si="5"/>
        <v>41274</v>
      </c>
    </row>
    <row r="88" spans="9:14">
      <c r="I88" s="44"/>
      <c r="J88" s="42" t="str">
        <f t="shared" si="6"/>
        <v/>
      </c>
      <c r="K88" s="42" t="s">
        <v>54</v>
      </c>
      <c r="L88" s="42"/>
      <c r="M88" s="42"/>
      <c r="N88" s="43" t="str">
        <f t="shared" si="5"/>
        <v/>
      </c>
    </row>
    <row r="89" spans="9:14">
      <c r="I89" s="44"/>
      <c r="J89" s="42" t="str">
        <f t="shared" si="6"/>
        <v/>
      </c>
      <c r="K89" s="42" t="s">
        <v>55</v>
      </c>
      <c r="L89" s="42"/>
      <c r="M89" s="42"/>
      <c r="N89" s="43" t="str">
        <f t="shared" si="5"/>
        <v/>
      </c>
    </row>
    <row r="90" spans="9:14">
      <c r="I90" s="44"/>
      <c r="J90" s="42" t="str">
        <f t="shared" si="6"/>
        <v/>
      </c>
      <c r="K90" s="42" t="s">
        <v>55</v>
      </c>
      <c r="L90" s="42"/>
      <c r="M90" s="42"/>
      <c r="N90" s="43" t="str">
        <f t="shared" si="5"/>
        <v/>
      </c>
    </row>
    <row r="91" spans="9:14">
      <c r="I91" s="44"/>
      <c r="J91" s="42" t="str">
        <f t="shared" si="6"/>
        <v/>
      </c>
      <c r="K91" s="42" t="s">
        <v>55</v>
      </c>
      <c r="L91" s="42"/>
      <c r="M91" s="42"/>
      <c r="N91" s="43" t="str">
        <f t="shared" si="5"/>
        <v/>
      </c>
    </row>
    <row r="92" spans="9:14">
      <c r="I92" s="44"/>
      <c r="J92" s="42" t="str">
        <f t="shared" si="6"/>
        <v/>
      </c>
      <c r="K92" s="42" t="s">
        <v>55</v>
      </c>
      <c r="L92" s="42"/>
      <c r="M92" s="42"/>
      <c r="N92" s="43" t="str">
        <f t="shared" si="5"/>
        <v/>
      </c>
    </row>
    <row r="93" spans="9:14">
      <c r="I93" s="44"/>
      <c r="J93" s="42" t="str">
        <f t="shared" si="6"/>
        <v/>
      </c>
      <c r="K93" s="42" t="s">
        <v>55</v>
      </c>
      <c r="L93" s="42"/>
      <c r="M93" s="42"/>
      <c r="N93" s="43" t="str">
        <f t="shared" si="5"/>
        <v/>
      </c>
    </row>
    <row r="94" spans="9:14">
      <c r="I94" s="44"/>
      <c r="J94" s="42" t="str">
        <f t="shared" si="6"/>
        <v/>
      </c>
      <c r="K94" s="42" t="s">
        <v>55</v>
      </c>
      <c r="L94" s="42"/>
      <c r="M94" s="42"/>
      <c r="N94" s="43" t="str">
        <f t="shared" si="5"/>
        <v/>
      </c>
    </row>
    <row r="95" spans="9:14">
      <c r="I95" s="44"/>
      <c r="J95" s="42" t="str">
        <f t="shared" si="6"/>
        <v/>
      </c>
      <c r="K95" s="42" t="s">
        <v>55</v>
      </c>
      <c r="L95" s="42"/>
      <c r="M95" s="42"/>
      <c r="N95" s="43" t="str">
        <f t="shared" si="5"/>
        <v/>
      </c>
    </row>
    <row r="96" spans="9:14">
      <c r="I96" s="44"/>
      <c r="J96" s="42" t="str">
        <f t="shared" si="6"/>
        <v/>
      </c>
      <c r="K96" s="42" t="s">
        <v>55</v>
      </c>
      <c r="L96" s="42"/>
      <c r="M96" s="42"/>
      <c r="N96" s="43" t="str">
        <f t="shared" si="5"/>
        <v/>
      </c>
    </row>
  </sheetData>
  <mergeCells count="8">
    <mergeCell ref="R9:W9"/>
    <mergeCell ref="R10:W10"/>
    <mergeCell ref="A7:C8"/>
    <mergeCell ref="Q3:R4"/>
    <mergeCell ref="R5:W5"/>
    <mergeCell ref="R6:W6"/>
    <mergeCell ref="R7:W7"/>
    <mergeCell ref="R8:W8"/>
  </mergeCells>
  <phoneticPr fontId="1"/>
  <dataValidations count="2">
    <dataValidation type="list" allowBlank="1" showInputMessage="1" showErrorMessage="1" sqref="B9">
      <formula1>$B$10:$B$12</formula1>
    </dataValidation>
    <dataValidation type="whole" allowBlank="1" showInputMessage="1" showErrorMessage="1" sqref="B5 I3 I50">
      <formula1>1950</formula1>
      <formula2>2100</formula2>
    </dataValidation>
  </dataValidations>
  <hyperlinks>
    <hyperlink ref="R9" r:id="rId1"/>
    <hyperlink ref="R6" r:id="rId2"/>
  </hyperlinks>
  <pageMargins left="0.7" right="0.7" top="0.75" bottom="0.75" header="0.3" footer="0.3"/>
  <pageSetup paperSize="9" orientation="portrait" horizontalDpi="4294967293" verticalDpi="0" r:id="rId3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96"/>
  <sheetViews>
    <sheetView workbookViewId="0">
      <selection activeCell="B6" sqref="B6"/>
    </sheetView>
  </sheetViews>
  <sheetFormatPr defaultRowHeight="13.5"/>
  <cols>
    <col min="1" max="1" width="9" style="32"/>
    <col min="2" max="2" width="10.5" style="32" bestFit="1" customWidth="1"/>
    <col min="3" max="3" width="9" style="32"/>
    <col min="4" max="4" width="4.125" style="32" customWidth="1"/>
    <col min="5" max="5" width="12.875" style="32" customWidth="1"/>
    <col min="6" max="6" width="14.75" style="32" customWidth="1"/>
    <col min="7" max="9" width="5.5" style="32" customWidth="1"/>
    <col min="10" max="10" width="4.125" style="32" bestFit="1" customWidth="1"/>
    <col min="11" max="11" width="14.375" style="32" customWidth="1"/>
    <col min="12" max="13" width="4" style="32" customWidth="1"/>
    <col min="14" max="14" width="10.625" style="32" customWidth="1"/>
    <col min="15" max="16384" width="9" style="32"/>
  </cols>
  <sheetData>
    <row r="1" spans="1:23" ht="13.5" customHeight="1" thickBot="1">
      <c r="A1" s="31"/>
      <c r="B1" s="31"/>
      <c r="C1" s="31"/>
      <c r="D1" s="31"/>
      <c r="E1" s="31"/>
      <c r="F1" s="31"/>
      <c r="G1" s="31"/>
      <c r="H1" s="31"/>
    </row>
    <row r="2" spans="1:23" ht="13.5" customHeight="1">
      <c r="A2" s="31"/>
      <c r="B2" s="31"/>
      <c r="C2" s="31"/>
      <c r="D2" s="33" t="s">
        <v>37</v>
      </c>
      <c r="E2" s="34" t="s">
        <v>13</v>
      </c>
      <c r="F2" s="35" t="s">
        <v>38</v>
      </c>
      <c r="G2" s="31"/>
      <c r="H2" s="31"/>
      <c r="J2" s="36" t="s">
        <v>37</v>
      </c>
      <c r="K2" s="37" t="s">
        <v>38</v>
      </c>
      <c r="L2" s="37" t="s">
        <v>39</v>
      </c>
      <c r="M2" s="37" t="s">
        <v>40</v>
      </c>
      <c r="N2" s="37" t="s">
        <v>13</v>
      </c>
    </row>
    <row r="3" spans="1:23" ht="13.5" customHeight="1">
      <c r="A3" s="31"/>
      <c r="B3" s="31"/>
      <c r="C3" s="31"/>
      <c r="D3" s="38">
        <f t="shared" ref="D3:D52" ca="1" si="0">IF(OR(D2="",SUM(D2,1)&gt;MAX($J$3:$J$96)),"",SUM(D2,1))</f>
        <v>1</v>
      </c>
      <c r="E3" s="39">
        <f t="shared" ref="E3:E52" ca="1" si="1">IF(D3="","",VLOOKUP(D3,$J$3:$N$96,5,FALSE))</f>
        <v>41275</v>
      </c>
      <c r="F3" s="40" t="str">
        <f t="shared" ref="F3:F52" ca="1" si="2">IF(D3="","",VLOOKUP(D3,$J$3:$N$96,2,FALSE))</f>
        <v>元日</v>
      </c>
      <c r="G3" s="31"/>
      <c r="H3" s="31"/>
      <c r="I3" s="41">
        <f ca="1">B5</f>
        <v>2013</v>
      </c>
      <c r="J3" s="42">
        <f t="shared" ref="J3:J66" ca="1" si="3">IF(N3="","",RANK(N3,$N$3:$N$96,1))</f>
        <v>1</v>
      </c>
      <c r="K3" s="42" t="s">
        <v>17</v>
      </c>
      <c r="L3" s="42">
        <v>1</v>
      </c>
      <c r="M3" s="42">
        <v>1</v>
      </c>
      <c r="N3" s="43">
        <f ca="1">IF(AND(M3&lt;&gt;"",M3&lt;&gt;"-"),DATE($I$3,L3,M3),"")</f>
        <v>41275</v>
      </c>
      <c r="Q3" s="80" t="s">
        <v>56</v>
      </c>
      <c r="R3" s="80"/>
      <c r="S3" s="52"/>
      <c r="T3" s="53"/>
      <c r="U3" s="53"/>
      <c r="V3" s="53"/>
      <c r="W3" s="53"/>
    </row>
    <row r="4" spans="1:23" ht="13.5" customHeight="1" thickBot="1">
      <c r="A4" s="31"/>
      <c r="B4" s="31"/>
      <c r="C4" s="31"/>
      <c r="D4" s="38">
        <f t="shared" ca="1" si="0"/>
        <v>2</v>
      </c>
      <c r="E4" s="39">
        <f t="shared" ca="1" si="1"/>
        <v>41276</v>
      </c>
      <c r="F4" s="40" t="str">
        <f t="shared" ca="1" si="2"/>
        <v>年始休み</v>
      </c>
      <c r="G4" s="31"/>
      <c r="H4" s="31"/>
      <c r="I4" s="44"/>
      <c r="J4" s="42" t="str">
        <f t="shared" ca="1" si="3"/>
        <v/>
      </c>
      <c r="K4" s="42" t="s">
        <v>42</v>
      </c>
      <c r="L4" s="42">
        <f>L3</f>
        <v>1</v>
      </c>
      <c r="M4" s="45" t="str">
        <f ca="1">IF(M3="-","-",IF(AND(I3&gt;1973,WEEKDAY(DATE(I3,L3,M3))=1),M3+1,"-"))</f>
        <v>-</v>
      </c>
      <c r="N4" s="43" t="str">
        <f t="shared" ref="N4:N49" ca="1" si="4">IF(AND(M4&lt;&gt;"",M4&lt;&gt;"-"),DATE($I$3,L4,M4),"")</f>
        <v/>
      </c>
      <c r="Q4" s="80"/>
      <c r="R4" s="80"/>
      <c r="S4" s="53"/>
      <c r="T4" s="53"/>
      <c r="U4" s="53"/>
      <c r="V4" s="53"/>
      <c r="W4" s="53"/>
    </row>
    <row r="5" spans="1:23" ht="13.5" customHeight="1" thickBot="1">
      <c r="A5" s="31"/>
      <c r="B5" s="46">
        <f ca="1">YEAR(TODAY())-2</f>
        <v>2013</v>
      </c>
      <c r="C5" s="31" t="s">
        <v>43</v>
      </c>
      <c r="D5" s="38">
        <f t="shared" ca="1" si="0"/>
        <v>3</v>
      </c>
      <c r="E5" s="39">
        <f t="shared" ca="1" si="1"/>
        <v>41277</v>
      </c>
      <c r="F5" s="40" t="str">
        <f t="shared" ca="1" si="2"/>
        <v>年始休み</v>
      </c>
      <c r="G5" s="31"/>
      <c r="H5" s="31"/>
      <c r="I5" s="44"/>
      <c r="J5" s="42">
        <f t="shared" ca="1" si="3"/>
        <v>4</v>
      </c>
      <c r="K5" s="42" t="s">
        <v>18</v>
      </c>
      <c r="L5" s="42">
        <v>1</v>
      </c>
      <c r="M5" s="42">
        <f ca="1">IF(I3&lt;2000,15,DAY(CEILING(DATE(I3,L5,6),7)+2))</f>
        <v>14</v>
      </c>
      <c r="N5" s="43">
        <f t="shared" ca="1" si="4"/>
        <v>41288</v>
      </c>
      <c r="Q5" s="53"/>
      <c r="R5" s="77" t="s">
        <v>57</v>
      </c>
      <c r="S5" s="77"/>
      <c r="T5" s="77"/>
      <c r="U5" s="77"/>
      <c r="V5" s="77"/>
      <c r="W5" s="77"/>
    </row>
    <row r="6" spans="1:23" ht="13.5" customHeight="1">
      <c r="A6" s="31"/>
      <c r="B6" s="31"/>
      <c r="C6" s="31"/>
      <c r="D6" s="38">
        <f t="shared" ca="1" si="0"/>
        <v>4</v>
      </c>
      <c r="E6" s="39">
        <f t="shared" ca="1" si="1"/>
        <v>41288</v>
      </c>
      <c r="F6" s="40" t="str">
        <f t="shared" ca="1" si="2"/>
        <v>成人の日</v>
      </c>
      <c r="G6" s="31"/>
      <c r="H6" s="31"/>
      <c r="I6" s="44"/>
      <c r="J6" s="42" t="str">
        <f t="shared" ca="1" si="3"/>
        <v/>
      </c>
      <c r="K6" s="42" t="s">
        <v>42</v>
      </c>
      <c r="L6" s="42">
        <f>L5</f>
        <v>1</v>
      </c>
      <c r="M6" s="45" t="str">
        <f ca="1">IF(M5="-","-",IF(AND(I3&gt;1973,WEEKDAY(DATE(I3,L5,M5))=1),M5+1,"-"))</f>
        <v>-</v>
      </c>
      <c r="N6" s="43" t="str">
        <f t="shared" ca="1" si="4"/>
        <v/>
      </c>
      <c r="Q6" s="53"/>
      <c r="R6" s="76" t="s">
        <v>60</v>
      </c>
      <c r="S6" s="76"/>
      <c r="T6" s="76"/>
      <c r="U6" s="76"/>
      <c r="V6" s="76"/>
      <c r="W6" s="76"/>
    </row>
    <row r="7" spans="1:23" ht="13.5" customHeight="1">
      <c r="A7" s="78" t="s">
        <v>44</v>
      </c>
      <c r="B7" s="78"/>
      <c r="C7" s="79"/>
      <c r="D7" s="38">
        <f t="shared" ca="1" si="0"/>
        <v>5</v>
      </c>
      <c r="E7" s="39">
        <f t="shared" ca="1" si="1"/>
        <v>41316</v>
      </c>
      <c r="F7" s="40" t="str">
        <f t="shared" ca="1" si="2"/>
        <v>建国記念の日</v>
      </c>
      <c r="G7" s="31"/>
      <c r="H7" s="31"/>
      <c r="I7" s="44"/>
      <c r="J7" s="42">
        <f t="shared" ca="1" si="3"/>
        <v>5</v>
      </c>
      <c r="K7" s="42" t="s">
        <v>19</v>
      </c>
      <c r="L7" s="42">
        <v>2</v>
      </c>
      <c r="M7" s="45">
        <f ca="1">IF(I3&gt;1966,11,"-")</f>
        <v>11</v>
      </c>
      <c r="N7" s="43">
        <f t="shared" ca="1" si="4"/>
        <v>41316</v>
      </c>
      <c r="Q7" s="53"/>
      <c r="R7" s="77"/>
      <c r="S7" s="77"/>
      <c r="T7" s="77"/>
      <c r="U7" s="77"/>
      <c r="V7" s="77"/>
      <c r="W7" s="77"/>
    </row>
    <row r="8" spans="1:23" ht="13.5" customHeight="1" thickBot="1">
      <c r="A8" s="78"/>
      <c r="B8" s="78"/>
      <c r="C8" s="79"/>
      <c r="D8" s="38">
        <f t="shared" ca="1" si="0"/>
        <v>6</v>
      </c>
      <c r="E8" s="39">
        <f t="shared" ca="1" si="1"/>
        <v>41353</v>
      </c>
      <c r="F8" s="40" t="str">
        <f t="shared" ca="1" si="2"/>
        <v>春分の日</v>
      </c>
      <c r="G8" s="31"/>
      <c r="H8" s="31"/>
      <c r="I8" s="44"/>
      <c r="J8" s="42" t="str">
        <f t="shared" ca="1" si="3"/>
        <v/>
      </c>
      <c r="K8" s="42" t="s">
        <v>42</v>
      </c>
      <c r="L8" s="42">
        <f>L7</f>
        <v>2</v>
      </c>
      <c r="M8" s="45" t="str">
        <f ca="1">IF(M7="-","-",IF(AND(I3&gt;1973,WEEKDAY(DATE(I3,L7,M7))=1),M7+1,"-"))</f>
        <v>-</v>
      </c>
      <c r="N8" s="43" t="str">
        <f t="shared" ca="1" si="4"/>
        <v/>
      </c>
      <c r="Q8" s="53"/>
      <c r="R8" s="77" t="s">
        <v>58</v>
      </c>
      <c r="S8" s="77"/>
      <c r="T8" s="77"/>
      <c r="U8" s="77"/>
      <c r="V8" s="77"/>
      <c r="W8" s="77"/>
    </row>
    <row r="9" spans="1:23" ht="13.5" customHeight="1" thickBot="1">
      <c r="A9" s="31"/>
      <c r="B9" s="47" t="s">
        <v>45</v>
      </c>
      <c r="C9" s="48">
        <f>MATCH(B9,B10:B13,0)</f>
        <v>2</v>
      </c>
      <c r="D9" s="38">
        <f t="shared" ca="1" si="0"/>
        <v>7</v>
      </c>
      <c r="E9" s="39">
        <f t="shared" ca="1" si="1"/>
        <v>41393</v>
      </c>
      <c r="F9" s="40" t="str">
        <f t="shared" ca="1" si="2"/>
        <v>昭和の日</v>
      </c>
      <c r="G9" s="31"/>
      <c r="H9" s="31"/>
      <c r="I9" s="44"/>
      <c r="J9" s="42">
        <f t="shared" ca="1" si="3"/>
        <v>6</v>
      </c>
      <c r="K9" s="42" t="s">
        <v>20</v>
      </c>
      <c r="L9" s="42">
        <v>3</v>
      </c>
      <c r="M9" s="42">
        <f ca="1">INT(IF(I3&lt;1900,19.8277,IF(I3&lt;1980,20.8357,IF(I3&lt;2100,20.8431,21.851)))+0.242194*(I3-1980)-ROUNDDOWN((I3-IF(I3&lt;1980,1983,1980))/4,0))</f>
        <v>20</v>
      </c>
      <c r="N9" s="43">
        <f t="shared" ca="1" si="4"/>
        <v>41353</v>
      </c>
      <c r="Q9" s="53"/>
      <c r="R9" s="76" t="s">
        <v>59</v>
      </c>
      <c r="S9" s="76"/>
      <c r="T9" s="76"/>
      <c r="U9" s="76"/>
      <c r="V9" s="76"/>
      <c r="W9" s="76"/>
    </row>
    <row r="10" spans="1:23" ht="13.5" customHeight="1">
      <c r="A10" s="31"/>
      <c r="B10" s="49" t="s">
        <v>46</v>
      </c>
      <c r="C10" s="31"/>
      <c r="D10" s="38">
        <f t="shared" ca="1" si="0"/>
        <v>8</v>
      </c>
      <c r="E10" s="39">
        <f t="shared" ca="1" si="1"/>
        <v>41397</v>
      </c>
      <c r="F10" s="40" t="str">
        <f t="shared" ca="1" si="2"/>
        <v>憲法記念日</v>
      </c>
      <c r="G10" s="31"/>
      <c r="H10" s="31"/>
      <c r="I10" s="44"/>
      <c r="J10" s="42" t="str">
        <f t="shared" ca="1" si="3"/>
        <v/>
      </c>
      <c r="K10" s="42" t="s">
        <v>42</v>
      </c>
      <c r="L10" s="42">
        <f>L9</f>
        <v>3</v>
      </c>
      <c r="M10" s="45" t="str">
        <f ca="1">IF(M9="-","-",IF(AND(I3&gt;1973,WEEKDAY(DATE(I3,L9,M9))=1),M9+1,"-"))</f>
        <v>-</v>
      </c>
      <c r="N10" s="43" t="str">
        <f t="shared" ca="1" si="4"/>
        <v/>
      </c>
      <c r="Q10" s="53"/>
      <c r="R10" s="77"/>
      <c r="S10" s="77"/>
      <c r="T10" s="77"/>
      <c r="U10" s="77"/>
      <c r="V10" s="77"/>
      <c r="W10" s="77"/>
    </row>
    <row r="11" spans="1:23" ht="13.5" customHeight="1">
      <c r="A11" s="31"/>
      <c r="B11" s="49" t="s">
        <v>47</v>
      </c>
      <c r="C11" s="31"/>
      <c r="D11" s="38">
        <f t="shared" ca="1" si="0"/>
        <v>9</v>
      </c>
      <c r="E11" s="39">
        <f t="shared" ca="1" si="1"/>
        <v>41398</v>
      </c>
      <c r="F11" s="40" t="str">
        <f t="shared" ca="1" si="2"/>
        <v>みどりの日</v>
      </c>
      <c r="G11" s="31"/>
      <c r="H11" s="31"/>
      <c r="I11" s="44"/>
      <c r="J11" s="42">
        <f t="shared" ca="1" si="3"/>
        <v>7</v>
      </c>
      <c r="K11" s="42" t="str">
        <f ca="1">IF(I3&gt;2006,"昭和の日",IF(I3&gt;1988,"みどりの日","天皇誕生日"))</f>
        <v>昭和の日</v>
      </c>
      <c r="L11" s="42">
        <v>4</v>
      </c>
      <c r="M11" s="42">
        <v>29</v>
      </c>
      <c r="N11" s="43">
        <f t="shared" ca="1" si="4"/>
        <v>41393</v>
      </c>
      <c r="Q11" s="53"/>
      <c r="R11" s="53"/>
      <c r="S11" s="53"/>
      <c r="T11" s="53"/>
      <c r="U11" s="53"/>
      <c r="V11" s="53"/>
      <c r="W11" s="53"/>
    </row>
    <row r="12" spans="1:23" ht="13.5" customHeight="1">
      <c r="A12" s="31"/>
      <c r="B12" s="49" t="s">
        <v>48</v>
      </c>
      <c r="C12" s="31"/>
      <c r="D12" s="38">
        <f t="shared" ca="1" si="0"/>
        <v>10</v>
      </c>
      <c r="E12" s="39">
        <f t="shared" ca="1" si="1"/>
        <v>41399</v>
      </c>
      <c r="F12" s="40" t="str">
        <f t="shared" ca="1" si="2"/>
        <v>こどもの日</v>
      </c>
      <c r="G12" s="31"/>
      <c r="H12" s="31"/>
      <c r="I12" s="44"/>
      <c r="J12" s="42" t="str">
        <f t="shared" ca="1" si="3"/>
        <v/>
      </c>
      <c r="K12" s="42" t="s">
        <v>49</v>
      </c>
      <c r="L12" s="42">
        <f>L11</f>
        <v>4</v>
      </c>
      <c r="M12" s="45" t="str">
        <f ca="1">IF(M11="-","-",IF(AND(I3&gt;1972,WEEKDAY(DATE(I3,L11,M11))=1),M11+1,"-"))</f>
        <v>-</v>
      </c>
      <c r="N12" s="43" t="str">
        <f t="shared" ca="1" si="4"/>
        <v/>
      </c>
    </row>
    <row r="13" spans="1:23" ht="13.5" customHeight="1">
      <c r="A13" s="31"/>
      <c r="B13" s="31"/>
      <c r="C13" s="31"/>
      <c r="D13" s="38">
        <f t="shared" ca="1" si="0"/>
        <v>11</v>
      </c>
      <c r="E13" s="39">
        <f t="shared" ca="1" si="1"/>
        <v>41400</v>
      </c>
      <c r="F13" s="40" t="str">
        <f t="shared" ca="1" si="2"/>
        <v>振替休日</v>
      </c>
      <c r="G13" s="31"/>
      <c r="H13" s="31"/>
      <c r="I13" s="44"/>
      <c r="J13" s="42">
        <f t="shared" ca="1" si="3"/>
        <v>8</v>
      </c>
      <c r="K13" s="42" t="s">
        <v>21</v>
      </c>
      <c r="L13" s="42">
        <v>5</v>
      </c>
      <c r="M13" s="42">
        <v>3</v>
      </c>
      <c r="N13" s="43">
        <f t="shared" ca="1" si="4"/>
        <v>41397</v>
      </c>
    </row>
    <row r="14" spans="1:23" ht="13.5" customHeight="1">
      <c r="A14" s="31"/>
      <c r="B14" s="31"/>
      <c r="C14" s="31"/>
      <c r="D14" s="38">
        <f t="shared" ca="1" si="0"/>
        <v>12</v>
      </c>
      <c r="E14" s="39">
        <f t="shared" ca="1" si="1"/>
        <v>41470</v>
      </c>
      <c r="F14" s="40" t="str">
        <f t="shared" ca="1" si="2"/>
        <v>海の日</v>
      </c>
      <c r="G14" s="31"/>
      <c r="H14" s="31"/>
      <c r="I14" s="44"/>
      <c r="J14" s="42" t="str">
        <f t="shared" ca="1" si="3"/>
        <v/>
      </c>
      <c r="K14" s="42" t="s">
        <v>49</v>
      </c>
      <c r="L14" s="42">
        <f>L13</f>
        <v>5</v>
      </c>
      <c r="M14" s="45" t="str">
        <f ca="1">IF(M13="-","-",IF(AND(I3&gt;1972,I3&lt;2007,WEEKDAY(DATE(I3,L13,M13))=1),M13+1,"-"))</f>
        <v>-</v>
      </c>
      <c r="N14" s="43" t="str">
        <f t="shared" ca="1" si="4"/>
        <v/>
      </c>
    </row>
    <row r="15" spans="1:23" ht="13.5" customHeight="1">
      <c r="A15" s="31"/>
      <c r="B15" s="31"/>
      <c r="C15" s="31"/>
      <c r="D15" s="38">
        <f t="shared" ca="1" si="0"/>
        <v>13</v>
      </c>
      <c r="E15" s="39">
        <f t="shared" ca="1" si="1"/>
        <v>41533</v>
      </c>
      <c r="F15" s="40" t="str">
        <f t="shared" ca="1" si="2"/>
        <v>敬老の日</v>
      </c>
      <c r="G15" s="31"/>
      <c r="H15" s="31"/>
      <c r="I15" s="44"/>
      <c r="J15" s="42">
        <f t="shared" ca="1" si="3"/>
        <v>9</v>
      </c>
      <c r="K15" s="42" t="str">
        <f ca="1">IF(I3&gt;2006,"みどりの日",IF(M15=4,"国民の休日",""))</f>
        <v>みどりの日</v>
      </c>
      <c r="L15" s="42">
        <v>5</v>
      </c>
      <c r="M15" s="45">
        <f ca="1">IF(OR(I3&gt;2006,AND(I3&gt;1987,WEEKDAY(DATE(I3,5,4))&lt;&gt;1,WEEKDAY(DATE(I3,5,4))&lt;&gt;2)),4,"-")</f>
        <v>4</v>
      </c>
      <c r="N15" s="43">
        <f t="shared" ca="1" si="4"/>
        <v>41398</v>
      </c>
    </row>
    <row r="16" spans="1:23" ht="13.5" customHeight="1">
      <c r="A16" s="31"/>
      <c r="B16" s="31"/>
      <c r="C16" s="31"/>
      <c r="D16" s="38">
        <f t="shared" ca="1" si="0"/>
        <v>14</v>
      </c>
      <c r="E16" s="39">
        <f t="shared" ca="1" si="1"/>
        <v>41540</v>
      </c>
      <c r="F16" s="40" t="str">
        <f t="shared" ca="1" si="2"/>
        <v>秋分の日</v>
      </c>
      <c r="G16" s="31"/>
      <c r="H16" s="31"/>
      <c r="I16" s="44"/>
      <c r="J16" s="42">
        <f t="shared" ca="1" si="3"/>
        <v>10</v>
      </c>
      <c r="K16" s="42" t="s">
        <v>36</v>
      </c>
      <c r="L16" s="42">
        <v>5</v>
      </c>
      <c r="M16" s="42">
        <v>5</v>
      </c>
      <c r="N16" s="43">
        <f t="shared" ca="1" si="4"/>
        <v>41399</v>
      </c>
    </row>
    <row r="17" spans="1:14" ht="13.5" customHeight="1">
      <c r="A17" s="31"/>
      <c r="B17" s="31"/>
      <c r="C17" s="31"/>
      <c r="D17" s="38">
        <f t="shared" ca="1" si="0"/>
        <v>15</v>
      </c>
      <c r="E17" s="39">
        <f t="shared" ca="1" si="1"/>
        <v>41561</v>
      </c>
      <c r="F17" s="40" t="str">
        <f t="shared" ca="1" si="2"/>
        <v>体育の日</v>
      </c>
      <c r="G17" s="31"/>
      <c r="H17" s="31"/>
      <c r="I17" s="44"/>
      <c r="J17" s="42">
        <f t="shared" ca="1" si="3"/>
        <v>11</v>
      </c>
      <c r="K17" s="42" t="s">
        <v>49</v>
      </c>
      <c r="L17" s="42">
        <f>L16</f>
        <v>5</v>
      </c>
      <c r="M17" s="45">
        <f ca="1">IF(M16="-","-",IF(OR(AND(I3&gt;2006,WEEKDAY(DATE(I3,L16,M16))&lt;4),AND(I3&gt;1972,WEEKDAY(DATE(I3,L16,M16))=1)),M16+1,"-"))</f>
        <v>6</v>
      </c>
      <c r="N17" s="43">
        <f t="shared" ca="1" si="4"/>
        <v>41400</v>
      </c>
    </row>
    <row r="18" spans="1:14" ht="13.5" customHeight="1">
      <c r="A18" s="31"/>
      <c r="B18" s="31"/>
      <c r="C18" s="31"/>
      <c r="D18" s="38">
        <f t="shared" ca="1" si="0"/>
        <v>16</v>
      </c>
      <c r="E18" s="39">
        <f t="shared" ca="1" si="1"/>
        <v>41581</v>
      </c>
      <c r="F18" s="40" t="str">
        <f t="shared" ca="1" si="2"/>
        <v>文化の日</v>
      </c>
      <c r="G18" s="31"/>
      <c r="H18" s="31"/>
      <c r="I18" s="44"/>
      <c r="J18" s="42">
        <f t="shared" ca="1" si="3"/>
        <v>12</v>
      </c>
      <c r="K18" s="42" t="s">
        <v>22</v>
      </c>
      <c r="L18" s="42">
        <v>7</v>
      </c>
      <c r="M18" s="45">
        <f ca="1">IF(I3&lt;1996,"-",IF(I3&lt;2003,20,DAY(CEILING(DATE(I3,L18,6),7)+9)))</f>
        <v>15</v>
      </c>
      <c r="N18" s="43">
        <f t="shared" ca="1" si="4"/>
        <v>41470</v>
      </c>
    </row>
    <row r="19" spans="1:14" ht="13.5" customHeight="1">
      <c r="A19" s="31"/>
      <c r="B19" s="31"/>
      <c r="C19" s="31"/>
      <c r="D19" s="38">
        <f t="shared" ca="1" si="0"/>
        <v>17</v>
      </c>
      <c r="E19" s="39">
        <f t="shared" ca="1" si="1"/>
        <v>41582</v>
      </c>
      <c r="F19" s="40" t="str">
        <f t="shared" ca="1" si="2"/>
        <v>振替休日</v>
      </c>
      <c r="G19" s="31"/>
      <c r="H19" s="31"/>
      <c r="I19" s="44"/>
      <c r="J19" s="42" t="str">
        <f t="shared" ca="1" si="3"/>
        <v/>
      </c>
      <c r="K19" s="42" t="s">
        <v>49</v>
      </c>
      <c r="L19" s="42">
        <f>L18</f>
        <v>7</v>
      </c>
      <c r="M19" s="45" t="str">
        <f ca="1">IF(M18="-","-",IF(AND(I3&gt;1972,WEEKDAY(DATE(I3,L18,M18))=1),M18+1,"-"))</f>
        <v>-</v>
      </c>
      <c r="N19" s="43" t="str">
        <f t="shared" ca="1" si="4"/>
        <v/>
      </c>
    </row>
    <row r="20" spans="1:14" ht="13.5" customHeight="1">
      <c r="A20" s="31"/>
      <c r="B20" s="31"/>
      <c r="C20" s="31"/>
      <c r="D20" s="38">
        <f t="shared" ca="1" si="0"/>
        <v>18</v>
      </c>
      <c r="E20" s="39">
        <f t="shared" ca="1" si="1"/>
        <v>41601</v>
      </c>
      <c r="F20" s="40" t="str">
        <f t="shared" ca="1" si="2"/>
        <v>勤労感謝の日</v>
      </c>
      <c r="G20" s="31"/>
      <c r="H20" s="31"/>
      <c r="I20" s="44"/>
      <c r="J20" s="42" t="str">
        <f t="shared" ca="1" si="3"/>
        <v/>
      </c>
      <c r="K20" s="42" t="s">
        <v>50</v>
      </c>
      <c r="L20" s="42">
        <v>8</v>
      </c>
      <c r="M20" s="45" t="str">
        <f ca="1">IF(I3&gt;2015,11,"-")</f>
        <v>-</v>
      </c>
      <c r="N20" s="43" t="str">
        <f ca="1">IF(AND(M20&lt;&gt;"",M20&lt;&gt;"-"),DATE($I$3,L20,M20),"")</f>
        <v/>
      </c>
    </row>
    <row r="21" spans="1:14" ht="13.5" customHeight="1">
      <c r="A21" s="31"/>
      <c r="B21" s="31"/>
      <c r="C21" s="31"/>
      <c r="D21" s="38">
        <f t="shared" ca="1" si="0"/>
        <v>19</v>
      </c>
      <c r="E21" s="39">
        <f t="shared" ca="1" si="1"/>
        <v>41631</v>
      </c>
      <c r="F21" s="40" t="str">
        <f t="shared" ca="1" si="2"/>
        <v>天皇誕生日</v>
      </c>
      <c r="G21" s="31"/>
      <c r="H21" s="31"/>
      <c r="I21" s="44"/>
      <c r="J21" s="42" t="str">
        <f t="shared" ca="1" si="3"/>
        <v/>
      </c>
      <c r="K21" s="42" t="s">
        <v>49</v>
      </c>
      <c r="L21" s="42">
        <f>L20</f>
        <v>8</v>
      </c>
      <c r="M21" s="45" t="str">
        <f ca="1">IF(M20="-","-",IF(AND(I3&gt;1972,WEEKDAY(DATE(I3,L20,M20))=1),M20+1,"-"))</f>
        <v>-</v>
      </c>
      <c r="N21" s="43" t="str">
        <f ca="1">IF(AND(M21&lt;&gt;"",M21&lt;&gt;"-"),DATE($I$3,L21,M21),"")</f>
        <v/>
      </c>
    </row>
    <row r="22" spans="1:14" ht="13.5" customHeight="1">
      <c r="A22" s="31"/>
      <c r="B22" s="31"/>
      <c r="C22" s="31"/>
      <c r="D22" s="38">
        <f t="shared" ca="1" si="0"/>
        <v>20</v>
      </c>
      <c r="E22" s="39">
        <f t="shared" ca="1" si="1"/>
        <v>41637</v>
      </c>
      <c r="F22" s="40" t="str">
        <f t="shared" ca="1" si="2"/>
        <v>年末休み</v>
      </c>
      <c r="G22" s="31"/>
      <c r="H22" s="31"/>
      <c r="I22" s="44"/>
      <c r="J22" s="42">
        <f t="shared" ca="1" si="3"/>
        <v>13</v>
      </c>
      <c r="K22" s="42" t="s">
        <v>23</v>
      </c>
      <c r="L22" s="42">
        <v>9</v>
      </c>
      <c r="M22" s="45">
        <f ca="1">IF(I3&lt;1966,"-",IF(I3&lt;2003,15,DAY(CEILING(DATE(I3,L22,6),7)+9)))</f>
        <v>16</v>
      </c>
      <c r="N22" s="43">
        <f t="shared" ca="1" si="4"/>
        <v>41533</v>
      </c>
    </row>
    <row r="23" spans="1:14" ht="13.5" customHeight="1">
      <c r="A23" s="31"/>
      <c r="B23" s="31"/>
      <c r="C23" s="31"/>
      <c r="D23" s="38">
        <f t="shared" ca="1" si="0"/>
        <v>21</v>
      </c>
      <c r="E23" s="39">
        <f t="shared" ca="1" si="1"/>
        <v>41638</v>
      </c>
      <c r="F23" s="40" t="str">
        <f t="shared" ca="1" si="2"/>
        <v>年末休み</v>
      </c>
      <c r="G23" s="31"/>
      <c r="H23" s="31"/>
      <c r="I23" s="44"/>
      <c r="J23" s="42" t="str">
        <f t="shared" ca="1" si="3"/>
        <v/>
      </c>
      <c r="K23" s="42" t="s">
        <v>49</v>
      </c>
      <c r="L23" s="42">
        <f>L22</f>
        <v>9</v>
      </c>
      <c r="M23" s="45" t="str">
        <f ca="1">IF(M22="-","-",IF(AND(I3&gt;1972,WEEKDAY(DATE(I3,L22,M22))=1),M22+1,"-"))</f>
        <v>-</v>
      </c>
      <c r="N23" s="43" t="str">
        <f t="shared" ca="1" si="4"/>
        <v/>
      </c>
    </row>
    <row r="24" spans="1:14" ht="13.5" customHeight="1">
      <c r="A24" s="31"/>
      <c r="B24" s="31"/>
      <c r="C24" s="31"/>
      <c r="D24" s="38">
        <f t="shared" ca="1" si="0"/>
        <v>22</v>
      </c>
      <c r="E24" s="39">
        <f t="shared" ca="1" si="1"/>
        <v>41639</v>
      </c>
      <c r="F24" s="40" t="str">
        <f t="shared" ca="1" si="2"/>
        <v>年末休み</v>
      </c>
      <c r="G24" s="31"/>
      <c r="H24" s="31"/>
      <c r="I24" s="44"/>
      <c r="J24" s="42" t="str">
        <f t="shared" ca="1" si="3"/>
        <v/>
      </c>
      <c r="K24" s="42" t="s">
        <v>51</v>
      </c>
      <c r="L24" s="42">
        <f>L23</f>
        <v>9</v>
      </c>
      <c r="M24" s="45" t="str">
        <f ca="1">IF(I3&gt;2002,IF(M25-M22=2,M22+1,"-"),"-")</f>
        <v>-</v>
      </c>
      <c r="N24" s="43" t="str">
        <f t="shared" ca="1" si="4"/>
        <v/>
      </c>
    </row>
    <row r="25" spans="1:14" ht="13.5" customHeight="1">
      <c r="A25" s="31"/>
      <c r="B25" s="31"/>
      <c r="C25" s="31"/>
      <c r="D25" s="38">
        <f t="shared" ca="1" si="0"/>
        <v>23</v>
      </c>
      <c r="E25" s="39">
        <f t="shared" ca="1" si="1"/>
        <v>41640</v>
      </c>
      <c r="F25" s="40" t="str">
        <f t="shared" ca="1" si="2"/>
        <v>元日</v>
      </c>
      <c r="G25" s="31"/>
      <c r="H25" s="31"/>
      <c r="I25" s="44"/>
      <c r="J25" s="42">
        <f t="shared" ca="1" si="3"/>
        <v>14</v>
      </c>
      <c r="K25" s="42" t="s">
        <v>24</v>
      </c>
      <c r="L25" s="42">
        <v>9</v>
      </c>
      <c r="M25" s="42">
        <f ca="1">INT(IF(I3&lt;1900,22.2588,IF(I3&lt;1980,23.2588,IF(I3&lt;2100,23.2488,24.2488)))+0.242194*(I3-1980)-ROUNDDOWN((I3-IF(I3&lt;1980,1983,1980))/4,0))</f>
        <v>23</v>
      </c>
      <c r="N25" s="43">
        <f t="shared" ca="1" si="4"/>
        <v>41540</v>
      </c>
    </row>
    <row r="26" spans="1:14" ht="13.5" customHeight="1">
      <c r="A26" s="31"/>
      <c r="B26" s="31"/>
      <c r="C26" s="31"/>
      <c r="D26" s="38">
        <f t="shared" ca="1" si="0"/>
        <v>24</v>
      </c>
      <c r="E26" s="39">
        <f t="shared" ca="1" si="1"/>
        <v>41641</v>
      </c>
      <c r="F26" s="40" t="str">
        <f t="shared" ca="1" si="2"/>
        <v>年始休み</v>
      </c>
      <c r="G26" s="31"/>
      <c r="H26" s="31"/>
      <c r="I26" s="44"/>
      <c r="J26" s="42" t="str">
        <f t="shared" ca="1" si="3"/>
        <v/>
      </c>
      <c r="K26" s="42" t="s">
        <v>49</v>
      </c>
      <c r="L26" s="42">
        <f>L25</f>
        <v>9</v>
      </c>
      <c r="M26" s="45" t="str">
        <f ca="1">IF(M25="-","-",IF(AND(I3&gt;1972,WEEKDAY(DATE(I3,L25,M25))=1),M25+1,"-"))</f>
        <v>-</v>
      </c>
      <c r="N26" s="43" t="str">
        <f t="shared" ca="1" si="4"/>
        <v/>
      </c>
    </row>
    <row r="27" spans="1:14" ht="13.5" customHeight="1">
      <c r="A27" s="31"/>
      <c r="B27" s="31"/>
      <c r="C27" s="31"/>
      <c r="D27" s="38">
        <f t="shared" ca="1" si="0"/>
        <v>25</v>
      </c>
      <c r="E27" s="39">
        <f t="shared" ca="1" si="1"/>
        <v>41642</v>
      </c>
      <c r="F27" s="40" t="str">
        <f t="shared" ca="1" si="2"/>
        <v>年始休み</v>
      </c>
      <c r="G27" s="31"/>
      <c r="H27" s="31"/>
      <c r="I27" s="44"/>
      <c r="J27" s="42">
        <f t="shared" ca="1" si="3"/>
        <v>15</v>
      </c>
      <c r="K27" s="42" t="s">
        <v>25</v>
      </c>
      <c r="L27" s="42">
        <v>10</v>
      </c>
      <c r="M27" s="45">
        <f ca="1">IF(I3&lt;1966,"-",IF(I3&lt;2000,10,DAY(CEILING(DATE(I3,L27,6),7)+2)))</f>
        <v>14</v>
      </c>
      <c r="N27" s="43">
        <f t="shared" ca="1" si="4"/>
        <v>41561</v>
      </c>
    </row>
    <row r="28" spans="1:14" ht="13.5" customHeight="1">
      <c r="A28" s="31"/>
      <c r="B28" s="31"/>
      <c r="C28" s="31"/>
      <c r="D28" s="38">
        <f t="shared" ca="1" si="0"/>
        <v>26</v>
      </c>
      <c r="E28" s="39">
        <f t="shared" ca="1" si="1"/>
        <v>41652</v>
      </c>
      <c r="F28" s="40" t="str">
        <f t="shared" ca="1" si="2"/>
        <v>成人の日</v>
      </c>
      <c r="G28" s="31"/>
      <c r="H28" s="31"/>
      <c r="I28" s="44"/>
      <c r="J28" s="42" t="str">
        <f t="shared" ca="1" si="3"/>
        <v/>
      </c>
      <c r="K28" s="42" t="s">
        <v>49</v>
      </c>
      <c r="L28" s="42">
        <f>L27</f>
        <v>10</v>
      </c>
      <c r="M28" s="45" t="str">
        <f ca="1">IF(M27="-","-",IF(AND(I3&gt;1972,WEEKDAY(DATE(I3,L27,M27))=1),M27+1,"-"))</f>
        <v>-</v>
      </c>
      <c r="N28" s="43" t="str">
        <f t="shared" ca="1" si="4"/>
        <v/>
      </c>
    </row>
    <row r="29" spans="1:14" ht="13.5" customHeight="1">
      <c r="A29" s="31"/>
      <c r="B29" s="31"/>
      <c r="C29" s="31"/>
      <c r="D29" s="38">
        <f t="shared" ca="1" si="0"/>
        <v>27</v>
      </c>
      <c r="E29" s="39">
        <f t="shared" ca="1" si="1"/>
        <v>41681</v>
      </c>
      <c r="F29" s="40" t="str">
        <f t="shared" ca="1" si="2"/>
        <v>建国記念の日</v>
      </c>
      <c r="G29" s="31"/>
      <c r="H29" s="31"/>
      <c r="I29" s="44"/>
      <c r="J29" s="42">
        <f t="shared" ca="1" si="3"/>
        <v>16</v>
      </c>
      <c r="K29" s="42" t="s">
        <v>26</v>
      </c>
      <c r="L29" s="42">
        <v>11</v>
      </c>
      <c r="M29" s="42">
        <v>3</v>
      </c>
      <c r="N29" s="43">
        <f t="shared" ca="1" si="4"/>
        <v>41581</v>
      </c>
    </row>
    <row r="30" spans="1:14" ht="13.5" customHeight="1">
      <c r="A30" s="31"/>
      <c r="B30" s="31"/>
      <c r="C30" s="31"/>
      <c r="D30" s="38">
        <f t="shared" ca="1" si="0"/>
        <v>28</v>
      </c>
      <c r="E30" s="39">
        <f t="shared" ca="1" si="1"/>
        <v>41719</v>
      </c>
      <c r="F30" s="40" t="str">
        <f t="shared" ca="1" si="2"/>
        <v>春分の日</v>
      </c>
      <c r="G30" s="31"/>
      <c r="H30" s="31"/>
      <c r="I30" s="44"/>
      <c r="J30" s="42">
        <f t="shared" ca="1" si="3"/>
        <v>17</v>
      </c>
      <c r="K30" s="42" t="s">
        <v>49</v>
      </c>
      <c r="L30" s="42">
        <f>L29</f>
        <v>11</v>
      </c>
      <c r="M30" s="45">
        <f ca="1">IF(M29="-","-",IF(AND(I3&gt;1972,WEEKDAY(DATE(I3,L29,M29))=1),M29+1,"-"))</f>
        <v>4</v>
      </c>
      <c r="N30" s="43">
        <f t="shared" ca="1" si="4"/>
        <v>41582</v>
      </c>
    </row>
    <row r="31" spans="1:14" ht="13.5" customHeight="1">
      <c r="A31" s="31"/>
      <c r="B31" s="31"/>
      <c r="C31" s="31"/>
      <c r="D31" s="38">
        <f t="shared" ca="1" si="0"/>
        <v>29</v>
      </c>
      <c r="E31" s="39">
        <f t="shared" ca="1" si="1"/>
        <v>41758</v>
      </c>
      <c r="F31" s="40" t="str">
        <f t="shared" ca="1" si="2"/>
        <v>昭和の日</v>
      </c>
      <c r="G31" s="31"/>
      <c r="H31" s="31"/>
      <c r="I31" s="44"/>
      <c r="J31" s="42">
        <f t="shared" ca="1" si="3"/>
        <v>18</v>
      </c>
      <c r="K31" s="42" t="s">
        <v>27</v>
      </c>
      <c r="L31" s="42">
        <v>11</v>
      </c>
      <c r="M31" s="42">
        <v>23</v>
      </c>
      <c r="N31" s="43">
        <f t="shared" ca="1" si="4"/>
        <v>41601</v>
      </c>
    </row>
    <row r="32" spans="1:14" ht="13.5" customHeight="1">
      <c r="A32" s="31"/>
      <c r="B32" s="31"/>
      <c r="C32" s="31"/>
      <c r="D32" s="38">
        <f t="shared" ca="1" si="0"/>
        <v>30</v>
      </c>
      <c r="E32" s="39">
        <f t="shared" ca="1" si="1"/>
        <v>41762</v>
      </c>
      <c r="F32" s="40" t="str">
        <f t="shared" ca="1" si="2"/>
        <v>憲法記念日</v>
      </c>
      <c r="G32" s="31"/>
      <c r="H32" s="31"/>
      <c r="I32" s="44"/>
      <c r="J32" s="42" t="str">
        <f t="shared" ca="1" si="3"/>
        <v/>
      </c>
      <c r="K32" s="42" t="s">
        <v>49</v>
      </c>
      <c r="L32" s="42">
        <f>L31</f>
        <v>11</v>
      </c>
      <c r="M32" s="45" t="str">
        <f ca="1">IF(M31="-","-",IF(AND(I3&gt;1972,WEEKDAY(DATE(I3,L31,M31))=1),M31+1,"-"))</f>
        <v>-</v>
      </c>
      <c r="N32" s="43" t="str">
        <f t="shared" ca="1" si="4"/>
        <v/>
      </c>
    </row>
    <row r="33" spans="1:14" ht="13.5" customHeight="1">
      <c r="A33" s="31"/>
      <c r="B33" s="31"/>
      <c r="C33" s="31"/>
      <c r="D33" s="38">
        <f t="shared" ca="1" si="0"/>
        <v>31</v>
      </c>
      <c r="E33" s="39">
        <f t="shared" ca="1" si="1"/>
        <v>41763</v>
      </c>
      <c r="F33" s="40" t="str">
        <f t="shared" ca="1" si="2"/>
        <v>みどりの日</v>
      </c>
      <c r="G33" s="31"/>
      <c r="H33" s="31"/>
      <c r="I33" s="44"/>
      <c r="J33" s="42">
        <f t="shared" ca="1" si="3"/>
        <v>19</v>
      </c>
      <c r="K33" s="42" t="s">
        <v>28</v>
      </c>
      <c r="L33" s="42">
        <v>12</v>
      </c>
      <c r="M33" s="45">
        <f ca="1">IF(I3&gt;1988,23,"-")</f>
        <v>23</v>
      </c>
      <c r="N33" s="43">
        <f t="shared" ca="1" si="4"/>
        <v>41631</v>
      </c>
    </row>
    <row r="34" spans="1:14" ht="13.5" customHeight="1">
      <c r="A34" s="31"/>
      <c r="B34" s="31"/>
      <c r="C34" s="31"/>
      <c r="D34" s="50">
        <f t="shared" ca="1" si="0"/>
        <v>32</v>
      </c>
      <c r="E34" s="39">
        <f t="shared" ca="1" si="1"/>
        <v>41764</v>
      </c>
      <c r="F34" s="51" t="str">
        <f t="shared" ca="1" si="2"/>
        <v>こどもの日</v>
      </c>
      <c r="G34" s="31"/>
      <c r="H34" s="31"/>
      <c r="I34" s="44"/>
      <c r="J34" s="42" t="str">
        <f t="shared" ca="1" si="3"/>
        <v/>
      </c>
      <c r="K34" s="42" t="s">
        <v>49</v>
      </c>
      <c r="L34" s="42">
        <f>L33</f>
        <v>12</v>
      </c>
      <c r="M34" s="45" t="str">
        <f ca="1">IF(M33="-","-",IF(AND(I3&gt;1972,WEEKDAY(DATE(I3,L33,M33))=1),M33+1,"-"))</f>
        <v>-</v>
      </c>
      <c r="N34" s="43" t="str">
        <f t="shared" ca="1" si="4"/>
        <v/>
      </c>
    </row>
    <row r="35" spans="1:14" ht="13.5" customHeight="1">
      <c r="A35" s="31"/>
      <c r="B35" s="31"/>
      <c r="C35" s="31"/>
      <c r="D35" s="50">
        <f t="shared" ca="1" si="0"/>
        <v>33</v>
      </c>
      <c r="E35" s="39">
        <f t="shared" ca="1" si="1"/>
        <v>41765</v>
      </c>
      <c r="F35" s="51" t="str">
        <f t="shared" ca="1" si="2"/>
        <v>振替休日</v>
      </c>
      <c r="G35" s="31"/>
      <c r="H35" s="31"/>
      <c r="I35" s="44"/>
      <c r="J35" s="42" t="str">
        <f t="shared" ca="1" si="3"/>
        <v/>
      </c>
      <c r="K35" s="42" t="str">
        <f ca="1">IF(I3=1959,"親王結婚の儀",IF(I3=1989,"大喪の礼",IF(I3=1990,"即位礼正殿の儀",IF(I3=1993,"親王結婚の儀","単年休日"))))</f>
        <v>単年休日</v>
      </c>
      <c r="L35" s="42" t="str">
        <f ca="1">IF(I3=1959,4,IF(I3=1989,2,IF(I3=1990,11,IF(I3=1993,6,""))))</f>
        <v/>
      </c>
      <c r="M35" s="45" t="str">
        <f ca="1">IF(I3=1959,10,IF(I3=1989,24,IF(I3=1990,12,IF(I3=1993,9,"-"))))</f>
        <v>-</v>
      </c>
      <c r="N35" s="43" t="str">
        <f t="shared" ca="1" si="4"/>
        <v/>
      </c>
    </row>
    <row r="36" spans="1:14" ht="13.5" customHeight="1">
      <c r="A36" s="31"/>
      <c r="B36" s="31"/>
      <c r="C36" s="31"/>
      <c r="D36" s="50">
        <f t="shared" ca="1" si="0"/>
        <v>34</v>
      </c>
      <c r="E36" s="39">
        <f t="shared" ca="1" si="1"/>
        <v>41841</v>
      </c>
      <c r="F36" s="51" t="str">
        <f t="shared" ca="1" si="2"/>
        <v>海の日</v>
      </c>
      <c r="G36" s="31"/>
      <c r="H36" s="31"/>
      <c r="I36" s="44"/>
      <c r="J36" s="42">
        <f t="shared" ca="1" si="3"/>
        <v>2</v>
      </c>
      <c r="K36" s="42" t="s">
        <v>52</v>
      </c>
      <c r="L36" s="42">
        <v>1</v>
      </c>
      <c r="M36" s="45">
        <f ca="1">IF(AND(WEEKDAY(DATE(I3,1,1))=1,I3&gt;1973),"-",IF(OR($C$9=2,$C$9=3),2,"-"))</f>
        <v>2</v>
      </c>
      <c r="N36" s="43">
        <f t="shared" ca="1" si="4"/>
        <v>41276</v>
      </c>
    </row>
    <row r="37" spans="1:14" ht="13.5" customHeight="1">
      <c r="A37" s="31"/>
      <c r="B37" s="31"/>
      <c r="C37" s="31"/>
      <c r="D37" s="50">
        <f t="shared" ca="1" si="0"/>
        <v>35</v>
      </c>
      <c r="E37" s="39">
        <f t="shared" ca="1" si="1"/>
        <v>41897</v>
      </c>
      <c r="F37" s="51" t="str">
        <f t="shared" ca="1" si="2"/>
        <v>敬老の日</v>
      </c>
      <c r="G37" s="31"/>
      <c r="H37" s="31"/>
      <c r="I37" s="44"/>
      <c r="J37" s="42">
        <f t="shared" ca="1" si="3"/>
        <v>3</v>
      </c>
      <c r="K37" s="42" t="s">
        <v>52</v>
      </c>
      <c r="L37" s="42">
        <v>1</v>
      </c>
      <c r="M37" s="45">
        <f>IF(OR($C$9=2,$C$9=3),3,"-")</f>
        <v>3</v>
      </c>
      <c r="N37" s="43">
        <f t="shared" ca="1" si="4"/>
        <v>41277</v>
      </c>
    </row>
    <row r="38" spans="1:14" ht="13.5" customHeight="1">
      <c r="A38" s="31"/>
      <c r="B38" s="31"/>
      <c r="C38" s="31"/>
      <c r="D38" s="50">
        <f t="shared" ca="1" si="0"/>
        <v>36</v>
      </c>
      <c r="E38" s="39">
        <f t="shared" ca="1" si="1"/>
        <v>41905</v>
      </c>
      <c r="F38" s="51" t="str">
        <f t="shared" ca="1" si="2"/>
        <v>秋分の日</v>
      </c>
      <c r="G38" s="31"/>
      <c r="H38" s="31"/>
      <c r="I38" s="44"/>
      <c r="J38" s="42">
        <f t="shared" ca="1" si="3"/>
        <v>20</v>
      </c>
      <c r="K38" s="42" t="s">
        <v>53</v>
      </c>
      <c r="L38" s="42">
        <v>12</v>
      </c>
      <c r="M38" s="45">
        <f>IF($C$9=2,29,"-")</f>
        <v>29</v>
      </c>
      <c r="N38" s="43">
        <f t="shared" ca="1" si="4"/>
        <v>41637</v>
      </c>
    </row>
    <row r="39" spans="1:14" ht="13.5" customHeight="1">
      <c r="A39" s="31"/>
      <c r="B39" s="31"/>
      <c r="C39" s="31"/>
      <c r="D39" s="50">
        <f t="shared" ca="1" si="0"/>
        <v>37</v>
      </c>
      <c r="E39" s="39">
        <f t="shared" ca="1" si="1"/>
        <v>41925</v>
      </c>
      <c r="F39" s="51" t="str">
        <f t="shared" ca="1" si="2"/>
        <v>体育の日</v>
      </c>
      <c r="G39" s="31"/>
      <c r="H39" s="31"/>
      <c r="I39" s="44"/>
      <c r="J39" s="42">
        <f t="shared" ca="1" si="3"/>
        <v>21</v>
      </c>
      <c r="K39" s="42" t="s">
        <v>53</v>
      </c>
      <c r="L39" s="42">
        <v>12</v>
      </c>
      <c r="M39" s="45">
        <f>IF($C$9=2,30,"-")</f>
        <v>30</v>
      </c>
      <c r="N39" s="43">
        <f t="shared" ca="1" si="4"/>
        <v>41638</v>
      </c>
    </row>
    <row r="40" spans="1:14" ht="13.5" customHeight="1">
      <c r="A40" s="31"/>
      <c r="B40" s="31"/>
      <c r="C40" s="31"/>
      <c r="D40" s="50">
        <f t="shared" ca="1" si="0"/>
        <v>38</v>
      </c>
      <c r="E40" s="39">
        <f t="shared" ca="1" si="1"/>
        <v>41946</v>
      </c>
      <c r="F40" s="51" t="str">
        <f t="shared" ca="1" si="2"/>
        <v>文化の日</v>
      </c>
      <c r="G40" s="31"/>
      <c r="H40" s="31"/>
      <c r="I40" s="44"/>
      <c r="J40" s="42">
        <f t="shared" ca="1" si="3"/>
        <v>22</v>
      </c>
      <c r="K40" s="42" t="s">
        <v>53</v>
      </c>
      <c r="L40" s="42">
        <v>12</v>
      </c>
      <c r="M40" s="45">
        <f>IF(OR($C$9=2,$C$9=3),31,"-")</f>
        <v>31</v>
      </c>
      <c r="N40" s="43">
        <f t="shared" ca="1" si="4"/>
        <v>41639</v>
      </c>
    </row>
    <row r="41" spans="1:14" ht="13.5" customHeight="1">
      <c r="A41" s="31"/>
      <c r="B41" s="31"/>
      <c r="C41" s="31"/>
      <c r="D41" s="50">
        <f t="shared" ca="1" si="0"/>
        <v>39</v>
      </c>
      <c r="E41" s="39">
        <f t="shared" ca="1" si="1"/>
        <v>41966</v>
      </c>
      <c r="F41" s="51" t="str">
        <f t="shared" ca="1" si="2"/>
        <v>勤労感謝の日</v>
      </c>
      <c r="G41" s="31"/>
      <c r="H41" s="31"/>
      <c r="I41" s="44"/>
      <c r="J41" s="42" t="str">
        <f t="shared" si="3"/>
        <v/>
      </c>
      <c r="K41" s="42" t="s">
        <v>54</v>
      </c>
      <c r="L41" s="42"/>
      <c r="M41" s="42"/>
      <c r="N41" s="43" t="str">
        <f t="shared" si="4"/>
        <v/>
      </c>
    </row>
    <row r="42" spans="1:14" ht="13.5" customHeight="1">
      <c r="A42" s="31"/>
      <c r="B42" s="31"/>
      <c r="C42" s="31"/>
      <c r="D42" s="50">
        <f t="shared" ca="1" si="0"/>
        <v>40</v>
      </c>
      <c r="E42" s="39">
        <f t="shared" ca="1" si="1"/>
        <v>41967</v>
      </c>
      <c r="F42" s="51" t="str">
        <f t="shared" ca="1" si="2"/>
        <v>振替休日</v>
      </c>
      <c r="G42" s="31"/>
      <c r="H42" s="31"/>
      <c r="I42" s="44"/>
      <c r="J42" s="42" t="str">
        <f t="shared" si="3"/>
        <v/>
      </c>
      <c r="K42" s="42" t="s">
        <v>55</v>
      </c>
      <c r="L42" s="42"/>
      <c r="M42" s="42"/>
      <c r="N42" s="43" t="str">
        <f t="shared" si="4"/>
        <v/>
      </c>
    </row>
    <row r="43" spans="1:14" ht="13.5" customHeight="1">
      <c r="A43" s="31"/>
      <c r="B43" s="31"/>
      <c r="C43" s="31"/>
      <c r="D43" s="50">
        <f t="shared" ca="1" si="0"/>
        <v>41</v>
      </c>
      <c r="E43" s="39">
        <f t="shared" ca="1" si="1"/>
        <v>41996</v>
      </c>
      <c r="F43" s="51" t="str">
        <f t="shared" ca="1" si="2"/>
        <v>天皇誕生日</v>
      </c>
      <c r="G43" s="31"/>
      <c r="H43" s="31"/>
      <c r="I43" s="44"/>
      <c r="J43" s="42" t="str">
        <f t="shared" si="3"/>
        <v/>
      </c>
      <c r="K43" s="42" t="s">
        <v>55</v>
      </c>
      <c r="L43" s="42"/>
      <c r="M43" s="42"/>
      <c r="N43" s="43" t="str">
        <f t="shared" si="4"/>
        <v/>
      </c>
    </row>
    <row r="44" spans="1:14">
      <c r="A44" s="31"/>
      <c r="B44" s="31"/>
      <c r="C44" s="31"/>
      <c r="D44" s="50">
        <f t="shared" ca="1" si="0"/>
        <v>42</v>
      </c>
      <c r="E44" s="39">
        <f t="shared" ca="1" si="1"/>
        <v>42002</v>
      </c>
      <c r="F44" s="51" t="str">
        <f t="shared" ca="1" si="2"/>
        <v>年末休み</v>
      </c>
      <c r="G44" s="31"/>
      <c r="H44" s="31"/>
      <c r="I44" s="44"/>
      <c r="J44" s="42" t="str">
        <f t="shared" si="3"/>
        <v/>
      </c>
      <c r="K44" s="42" t="s">
        <v>55</v>
      </c>
      <c r="L44" s="42"/>
      <c r="M44" s="42"/>
      <c r="N44" s="43" t="str">
        <f t="shared" si="4"/>
        <v/>
      </c>
    </row>
    <row r="45" spans="1:14">
      <c r="A45" s="31"/>
      <c r="B45" s="31"/>
      <c r="C45" s="31"/>
      <c r="D45" s="50">
        <f t="shared" ca="1" si="0"/>
        <v>43</v>
      </c>
      <c r="E45" s="39">
        <f t="shared" ca="1" si="1"/>
        <v>42003</v>
      </c>
      <c r="F45" s="51" t="str">
        <f t="shared" ca="1" si="2"/>
        <v>年末休み</v>
      </c>
      <c r="G45" s="31"/>
      <c r="H45" s="31"/>
      <c r="I45" s="44"/>
      <c r="J45" s="42" t="str">
        <f t="shared" si="3"/>
        <v/>
      </c>
      <c r="K45" s="42" t="s">
        <v>55</v>
      </c>
      <c r="L45" s="42"/>
      <c r="M45" s="42"/>
      <c r="N45" s="43" t="str">
        <f t="shared" si="4"/>
        <v/>
      </c>
    </row>
    <row r="46" spans="1:14">
      <c r="A46" s="31"/>
      <c r="B46" s="31"/>
      <c r="C46" s="31"/>
      <c r="D46" s="50">
        <f t="shared" ca="1" si="0"/>
        <v>44</v>
      </c>
      <c r="E46" s="39">
        <f t="shared" ca="1" si="1"/>
        <v>42004</v>
      </c>
      <c r="F46" s="51" t="str">
        <f t="shared" ca="1" si="2"/>
        <v>年末休み</v>
      </c>
      <c r="G46" s="31"/>
      <c r="H46" s="31"/>
      <c r="I46" s="44"/>
      <c r="J46" s="42" t="str">
        <f t="shared" si="3"/>
        <v/>
      </c>
      <c r="K46" s="42" t="s">
        <v>55</v>
      </c>
      <c r="L46" s="42"/>
      <c r="M46" s="42"/>
      <c r="N46" s="43" t="str">
        <f t="shared" si="4"/>
        <v/>
      </c>
    </row>
    <row r="47" spans="1:14">
      <c r="A47" s="31"/>
      <c r="B47" s="31"/>
      <c r="C47" s="31"/>
      <c r="D47" s="50" t="str">
        <f t="shared" ca="1" si="0"/>
        <v/>
      </c>
      <c r="E47" s="39" t="str">
        <f t="shared" ca="1" si="1"/>
        <v/>
      </c>
      <c r="F47" s="51" t="str">
        <f t="shared" ca="1" si="2"/>
        <v/>
      </c>
      <c r="G47" s="31"/>
      <c r="H47" s="31"/>
      <c r="I47" s="44"/>
      <c r="J47" s="42" t="str">
        <f t="shared" si="3"/>
        <v/>
      </c>
      <c r="K47" s="42" t="s">
        <v>55</v>
      </c>
      <c r="L47" s="42"/>
      <c r="M47" s="42"/>
      <c r="N47" s="43" t="str">
        <f t="shared" si="4"/>
        <v/>
      </c>
    </row>
    <row r="48" spans="1:14">
      <c r="A48" s="31"/>
      <c r="B48" s="31"/>
      <c r="C48" s="31"/>
      <c r="D48" s="50" t="str">
        <f t="shared" ca="1" si="0"/>
        <v/>
      </c>
      <c r="E48" s="39" t="str">
        <f t="shared" ca="1" si="1"/>
        <v/>
      </c>
      <c r="F48" s="51" t="str">
        <f t="shared" ca="1" si="2"/>
        <v/>
      </c>
      <c r="G48" s="31"/>
      <c r="H48" s="31"/>
      <c r="I48" s="44"/>
      <c r="J48" s="42" t="str">
        <f t="shared" si="3"/>
        <v/>
      </c>
      <c r="K48" s="42" t="s">
        <v>55</v>
      </c>
      <c r="L48" s="42"/>
      <c r="M48" s="42"/>
      <c r="N48" s="43" t="str">
        <f t="shared" si="4"/>
        <v/>
      </c>
    </row>
    <row r="49" spans="1:14">
      <c r="A49" s="31"/>
      <c r="B49" s="31"/>
      <c r="C49" s="31"/>
      <c r="D49" s="50" t="str">
        <f t="shared" ca="1" si="0"/>
        <v/>
      </c>
      <c r="E49" s="39" t="str">
        <f t="shared" ca="1" si="1"/>
        <v/>
      </c>
      <c r="F49" s="51" t="str">
        <f t="shared" ca="1" si="2"/>
        <v/>
      </c>
      <c r="G49" s="31"/>
      <c r="H49" s="31"/>
      <c r="I49" s="44"/>
      <c r="J49" s="42" t="str">
        <f t="shared" si="3"/>
        <v/>
      </c>
      <c r="K49" s="42" t="s">
        <v>55</v>
      </c>
      <c r="L49" s="42"/>
      <c r="M49" s="42"/>
      <c r="N49" s="43" t="str">
        <f t="shared" si="4"/>
        <v/>
      </c>
    </row>
    <row r="50" spans="1:14">
      <c r="A50" s="31"/>
      <c r="B50" s="31"/>
      <c r="C50" s="31"/>
      <c r="D50" s="50" t="str">
        <f t="shared" ca="1" si="0"/>
        <v/>
      </c>
      <c r="E50" s="39" t="str">
        <f t="shared" ca="1" si="1"/>
        <v/>
      </c>
      <c r="F50" s="51" t="str">
        <f t="shared" ca="1" si="2"/>
        <v/>
      </c>
      <c r="G50" s="31"/>
      <c r="H50" s="31"/>
      <c r="I50" s="41">
        <f ca="1">I3+1</f>
        <v>2014</v>
      </c>
      <c r="J50" s="42">
        <f t="shared" ca="1" si="3"/>
        <v>23</v>
      </c>
      <c r="K50" s="42" t="s">
        <v>17</v>
      </c>
      <c r="L50" s="42">
        <v>1</v>
      </c>
      <c r="M50" s="42">
        <v>1</v>
      </c>
      <c r="N50" s="43">
        <f ca="1">IF(AND(M50&lt;&gt;"",M50&lt;&gt;"-"),DATE($I$50,L50,M50),"")</f>
        <v>41640</v>
      </c>
    </row>
    <row r="51" spans="1:14">
      <c r="A51" s="31"/>
      <c r="B51" s="31"/>
      <c r="C51" s="31"/>
      <c r="D51" s="50" t="str">
        <f t="shared" ca="1" si="0"/>
        <v/>
      </c>
      <c r="E51" s="39" t="str">
        <f t="shared" ca="1" si="1"/>
        <v/>
      </c>
      <c r="F51" s="51" t="str">
        <f t="shared" ca="1" si="2"/>
        <v/>
      </c>
      <c r="G51" s="31"/>
      <c r="H51" s="31"/>
      <c r="I51" s="44"/>
      <c r="J51" s="42" t="str">
        <f t="shared" ca="1" si="3"/>
        <v/>
      </c>
      <c r="K51" s="42" t="s">
        <v>41</v>
      </c>
      <c r="L51" s="42">
        <f>L50</f>
        <v>1</v>
      </c>
      <c r="M51" s="45" t="str">
        <f ca="1">IF(M50="-","-",IF(AND(I50&gt;1973,WEEKDAY(DATE(I50,L50,M50))=1),M50+1,"-"))</f>
        <v>-</v>
      </c>
      <c r="N51" s="43" t="str">
        <f t="shared" ref="N51:N96" ca="1" si="5">IF(AND(M51&lt;&gt;"",M51&lt;&gt;"-"),DATE($I$50,L51,M51),"")</f>
        <v/>
      </c>
    </row>
    <row r="52" spans="1:14">
      <c r="A52" s="31"/>
      <c r="B52" s="31"/>
      <c r="C52" s="31"/>
      <c r="D52" s="50" t="str">
        <f t="shared" ca="1" si="0"/>
        <v/>
      </c>
      <c r="E52" s="39" t="str">
        <f t="shared" ca="1" si="1"/>
        <v/>
      </c>
      <c r="F52" s="51" t="str">
        <f t="shared" ca="1" si="2"/>
        <v/>
      </c>
      <c r="G52" s="31"/>
      <c r="H52" s="31"/>
      <c r="I52" s="44"/>
      <c r="J52" s="42">
        <f t="shared" ca="1" si="3"/>
        <v>26</v>
      </c>
      <c r="K52" s="42" t="s">
        <v>18</v>
      </c>
      <c r="L52" s="42">
        <v>1</v>
      </c>
      <c r="M52" s="42">
        <f ca="1">IF(I50&lt;2000,15,DAY(CEILING(DATE(I50,L52,6),7)+2))</f>
        <v>13</v>
      </c>
      <c r="N52" s="43">
        <f t="shared" ca="1" si="5"/>
        <v>41652</v>
      </c>
    </row>
    <row r="53" spans="1:14">
      <c r="A53" s="31"/>
      <c r="B53" s="31"/>
      <c r="C53" s="31"/>
      <c r="D53" s="31"/>
      <c r="E53" s="31"/>
      <c r="F53" s="31"/>
      <c r="G53" s="31"/>
      <c r="H53" s="31"/>
      <c r="I53" s="44"/>
      <c r="J53" s="42" t="str">
        <f t="shared" ca="1" si="3"/>
        <v/>
      </c>
      <c r="K53" s="42" t="s">
        <v>41</v>
      </c>
      <c r="L53" s="42">
        <f>L52</f>
        <v>1</v>
      </c>
      <c r="M53" s="45" t="str">
        <f ca="1">IF(M52="-","-",IF(AND(I50&gt;1973,WEEKDAY(DATE(I50,L52,M52))=1),M52+1,"-"))</f>
        <v>-</v>
      </c>
      <c r="N53" s="43" t="str">
        <f t="shared" ca="1" si="5"/>
        <v/>
      </c>
    </row>
    <row r="54" spans="1:14">
      <c r="A54" s="31"/>
      <c r="B54" s="31"/>
      <c r="C54" s="31"/>
      <c r="D54" s="31"/>
      <c r="E54" s="31"/>
      <c r="F54" s="31"/>
      <c r="G54" s="31"/>
      <c r="H54" s="31"/>
      <c r="I54" s="44"/>
      <c r="J54" s="42">
        <f t="shared" ca="1" si="3"/>
        <v>27</v>
      </c>
      <c r="K54" s="42" t="s">
        <v>19</v>
      </c>
      <c r="L54" s="42">
        <v>2</v>
      </c>
      <c r="M54" s="45">
        <f ca="1">IF(I50&gt;1966,11,"-")</f>
        <v>11</v>
      </c>
      <c r="N54" s="43">
        <f t="shared" ca="1" si="5"/>
        <v>41681</v>
      </c>
    </row>
    <row r="55" spans="1:14">
      <c r="I55" s="44"/>
      <c r="J55" s="42" t="str">
        <f t="shared" ca="1" si="3"/>
        <v/>
      </c>
      <c r="K55" s="42" t="s">
        <v>49</v>
      </c>
      <c r="L55" s="42">
        <f>L54</f>
        <v>2</v>
      </c>
      <c r="M55" s="45" t="str">
        <f ca="1">IF(M54="-","-",IF(AND(I50&gt;1973,WEEKDAY(DATE(I50,L54,M54))=1),M54+1,"-"))</f>
        <v>-</v>
      </c>
      <c r="N55" s="43" t="str">
        <f t="shared" ca="1" si="5"/>
        <v/>
      </c>
    </row>
    <row r="56" spans="1:14">
      <c r="I56" s="44"/>
      <c r="J56" s="42">
        <f t="shared" ca="1" si="3"/>
        <v>28</v>
      </c>
      <c r="K56" s="42" t="s">
        <v>20</v>
      </c>
      <c r="L56" s="42">
        <v>3</v>
      </c>
      <c r="M56" s="42">
        <f ca="1">INT(IF(I50&lt;1900,19.8277,IF(I50&lt;1980,20.8357,IF(I50&lt;2100,20.8431,21.851)))+0.242194*(I50-1980)-ROUNDDOWN((I50-IF(I50&lt;1980,1983,1980))/4,0))</f>
        <v>21</v>
      </c>
      <c r="N56" s="43">
        <f t="shared" ca="1" si="5"/>
        <v>41719</v>
      </c>
    </row>
    <row r="57" spans="1:14">
      <c r="I57" s="44"/>
      <c r="J57" s="42" t="str">
        <f t="shared" ca="1" si="3"/>
        <v/>
      </c>
      <c r="K57" s="42" t="s">
        <v>49</v>
      </c>
      <c r="L57" s="42">
        <f>L56</f>
        <v>3</v>
      </c>
      <c r="M57" s="45" t="str">
        <f ca="1">IF(M56="-","-",IF(AND(I50&gt;1973,WEEKDAY(DATE(I50,L56,M56))=1),M56+1,"-"))</f>
        <v>-</v>
      </c>
      <c r="N57" s="43" t="str">
        <f t="shared" ca="1" si="5"/>
        <v/>
      </c>
    </row>
    <row r="58" spans="1:14">
      <c r="I58" s="44"/>
      <c r="J58" s="42">
        <f t="shared" ca="1" si="3"/>
        <v>29</v>
      </c>
      <c r="K58" s="42" t="str">
        <f ca="1">IF(I50&gt;2006,"昭和の日",IF(I50&gt;1988,"みどりの日","天皇誕生日"))</f>
        <v>昭和の日</v>
      </c>
      <c r="L58" s="42">
        <v>4</v>
      </c>
      <c r="M58" s="42">
        <v>29</v>
      </c>
      <c r="N58" s="43">
        <f t="shared" ca="1" si="5"/>
        <v>41758</v>
      </c>
    </row>
    <row r="59" spans="1:14">
      <c r="I59" s="44"/>
      <c r="J59" s="42" t="str">
        <f t="shared" ca="1" si="3"/>
        <v/>
      </c>
      <c r="K59" s="42" t="s">
        <v>49</v>
      </c>
      <c r="L59" s="42">
        <f>L58</f>
        <v>4</v>
      </c>
      <c r="M59" s="45" t="str">
        <f ca="1">IF(M58="-","-",IF(AND(I50&gt;1972,WEEKDAY(DATE(I50,L58,M58))=1),M58+1,"-"))</f>
        <v>-</v>
      </c>
      <c r="N59" s="43" t="str">
        <f t="shared" ca="1" si="5"/>
        <v/>
      </c>
    </row>
    <row r="60" spans="1:14">
      <c r="I60" s="44"/>
      <c r="J60" s="42">
        <f t="shared" ca="1" si="3"/>
        <v>30</v>
      </c>
      <c r="K60" s="42" t="s">
        <v>21</v>
      </c>
      <c r="L60" s="42">
        <v>5</v>
      </c>
      <c r="M60" s="42">
        <v>3</v>
      </c>
      <c r="N60" s="43">
        <f t="shared" ca="1" si="5"/>
        <v>41762</v>
      </c>
    </row>
    <row r="61" spans="1:14">
      <c r="I61" s="44"/>
      <c r="J61" s="42" t="str">
        <f t="shared" ca="1" si="3"/>
        <v/>
      </c>
      <c r="K61" s="42" t="s">
        <v>49</v>
      </c>
      <c r="L61" s="42">
        <f>L60</f>
        <v>5</v>
      </c>
      <c r="M61" s="45" t="str">
        <f ca="1">IF(M60="-","-",IF(AND(I50&gt;1972,I50&lt;2007,WEEKDAY(DATE(I50,L60,M60))=1),M60+1,"-"))</f>
        <v>-</v>
      </c>
      <c r="N61" s="43" t="str">
        <f t="shared" ca="1" si="5"/>
        <v/>
      </c>
    </row>
    <row r="62" spans="1:14">
      <c r="I62" s="44"/>
      <c r="J62" s="42">
        <f t="shared" ca="1" si="3"/>
        <v>31</v>
      </c>
      <c r="K62" s="42" t="str">
        <f ca="1">IF(I50&gt;2006,"みどりの日",IF(M62=4,"国民の休日",""))</f>
        <v>みどりの日</v>
      </c>
      <c r="L62" s="42">
        <v>5</v>
      </c>
      <c r="M62" s="45">
        <f ca="1">IF(OR(I50&gt;2006,AND(I50&gt;1987,WEEKDAY(DATE(I50,5,4))&lt;&gt;1,WEEKDAY(DATE(I50,5,4))&lt;&gt;2)),4,"-")</f>
        <v>4</v>
      </c>
      <c r="N62" s="43">
        <f t="shared" ca="1" si="5"/>
        <v>41763</v>
      </c>
    </row>
    <row r="63" spans="1:14">
      <c r="I63" s="44"/>
      <c r="J63" s="42">
        <f t="shared" ca="1" si="3"/>
        <v>32</v>
      </c>
      <c r="K63" s="42" t="s">
        <v>36</v>
      </c>
      <c r="L63" s="42">
        <v>5</v>
      </c>
      <c r="M63" s="42">
        <v>5</v>
      </c>
      <c r="N63" s="43">
        <f t="shared" ca="1" si="5"/>
        <v>41764</v>
      </c>
    </row>
    <row r="64" spans="1:14">
      <c r="I64" s="44"/>
      <c r="J64" s="42">
        <f t="shared" ca="1" si="3"/>
        <v>33</v>
      </c>
      <c r="K64" s="42" t="s">
        <v>49</v>
      </c>
      <c r="L64" s="42">
        <f>L63</f>
        <v>5</v>
      </c>
      <c r="M64" s="45">
        <f ca="1">IF(M63="-","-",IF(OR(AND(I50&gt;2006,WEEKDAY(DATE(I50,L63,M63))&lt;4),AND(I50&gt;1972,WEEKDAY(DATE(I50,L63,M63))=1)),M63+1,"-"))</f>
        <v>6</v>
      </c>
      <c r="N64" s="43">
        <f t="shared" ca="1" si="5"/>
        <v>41765</v>
      </c>
    </row>
    <row r="65" spans="9:14">
      <c r="I65" s="44"/>
      <c r="J65" s="42">
        <f t="shared" ca="1" si="3"/>
        <v>34</v>
      </c>
      <c r="K65" s="42" t="s">
        <v>22</v>
      </c>
      <c r="L65" s="42">
        <v>7</v>
      </c>
      <c r="M65" s="45">
        <f ca="1">IF(I50&lt;1996,"-",IF(I50&lt;2003,20,DAY(CEILING(DATE(I50,L65,6),7)+9)))</f>
        <v>21</v>
      </c>
      <c r="N65" s="43">
        <f t="shared" ca="1" si="5"/>
        <v>41841</v>
      </c>
    </row>
    <row r="66" spans="9:14">
      <c r="I66" s="44"/>
      <c r="J66" s="42" t="str">
        <f t="shared" ca="1" si="3"/>
        <v/>
      </c>
      <c r="K66" s="42" t="s">
        <v>49</v>
      </c>
      <c r="L66" s="42">
        <f>L65</f>
        <v>7</v>
      </c>
      <c r="M66" s="45" t="str">
        <f ca="1">IF(M65="-","-",IF(AND(I50&gt;1972,WEEKDAY(DATE(I50,L65,M65))=1),M65+1,"-"))</f>
        <v>-</v>
      </c>
      <c r="N66" s="43" t="str">
        <f t="shared" ca="1" si="5"/>
        <v/>
      </c>
    </row>
    <row r="67" spans="9:14">
      <c r="I67" s="44"/>
      <c r="J67" s="42" t="str">
        <f t="shared" ref="J67:J96" ca="1" si="6">IF(N67="","",RANK(N67,$N$3:$N$96,1))</f>
        <v/>
      </c>
      <c r="K67" s="42" t="s">
        <v>50</v>
      </c>
      <c r="L67" s="42">
        <v>8</v>
      </c>
      <c r="M67" s="45" t="str">
        <f ca="1">IF(I50&gt;2015,11,"-")</f>
        <v>-</v>
      </c>
      <c r="N67" s="43" t="str">
        <f ca="1">IF(AND(M67&lt;&gt;"",M67&lt;&gt;"-"),DATE($I$50,L67,M67),"")</f>
        <v/>
      </c>
    </row>
    <row r="68" spans="9:14">
      <c r="I68" s="44"/>
      <c r="J68" s="42" t="str">
        <f t="shared" ca="1" si="6"/>
        <v/>
      </c>
      <c r="K68" s="42" t="s">
        <v>49</v>
      </c>
      <c r="L68" s="42">
        <f>L67</f>
        <v>8</v>
      </c>
      <c r="M68" s="45" t="str">
        <f ca="1">IF(M67="-","-",IF(AND(I50&gt;1972,WEEKDAY(DATE(I50,L67,M67))=1),M67+1,"-"))</f>
        <v>-</v>
      </c>
      <c r="N68" s="43" t="str">
        <f ca="1">IF(AND(M68&lt;&gt;"",M68&lt;&gt;"-"),DATE($I$50,L68,M68),"")</f>
        <v/>
      </c>
    </row>
    <row r="69" spans="9:14">
      <c r="I69" s="44"/>
      <c r="J69" s="42">
        <f t="shared" ca="1" si="6"/>
        <v>35</v>
      </c>
      <c r="K69" s="42" t="s">
        <v>23</v>
      </c>
      <c r="L69" s="42">
        <v>9</v>
      </c>
      <c r="M69" s="45">
        <f ca="1">IF(I50&lt;1966,"-",IF(I50&lt;2003,15,DAY(CEILING(DATE(I50,L69,6),7)+9)))</f>
        <v>15</v>
      </c>
      <c r="N69" s="43">
        <f t="shared" ca="1" si="5"/>
        <v>41897</v>
      </c>
    </row>
    <row r="70" spans="9:14">
      <c r="I70" s="44"/>
      <c r="J70" s="42" t="str">
        <f t="shared" ca="1" si="6"/>
        <v/>
      </c>
      <c r="K70" s="42" t="s">
        <v>49</v>
      </c>
      <c r="L70" s="42">
        <f>L69</f>
        <v>9</v>
      </c>
      <c r="M70" s="45" t="str">
        <f ca="1">IF(M69="-","-",IF(AND(I50&gt;1972,WEEKDAY(DATE(I50,L69,M69))=1),M69+1,"-"))</f>
        <v>-</v>
      </c>
      <c r="N70" s="43" t="str">
        <f t="shared" ca="1" si="5"/>
        <v/>
      </c>
    </row>
    <row r="71" spans="9:14">
      <c r="I71" s="44"/>
      <c r="J71" s="42" t="str">
        <f t="shared" ca="1" si="6"/>
        <v/>
      </c>
      <c r="K71" s="42" t="s">
        <v>51</v>
      </c>
      <c r="L71" s="42">
        <f>L70</f>
        <v>9</v>
      </c>
      <c r="M71" s="45" t="str">
        <f ca="1">IF(I50&gt;2002,IF(M72-M69=2,M69+1,"-"),"-")</f>
        <v>-</v>
      </c>
      <c r="N71" s="43" t="str">
        <f t="shared" ca="1" si="5"/>
        <v/>
      </c>
    </row>
    <row r="72" spans="9:14">
      <c r="I72" s="44"/>
      <c r="J72" s="42">
        <f t="shared" ca="1" si="6"/>
        <v>36</v>
      </c>
      <c r="K72" s="42" t="s">
        <v>24</v>
      </c>
      <c r="L72" s="42">
        <v>9</v>
      </c>
      <c r="M72" s="42">
        <f ca="1">INT(IF(I50&lt;1900,22.2588,IF(I50&lt;1980,23.2588,IF(I50&lt;2100,23.2488,24.2488)))+0.242194*(I50-1980)-ROUNDDOWN((I50-IF(I50&lt;1980,1983,1980))/4,0))</f>
        <v>23</v>
      </c>
      <c r="N72" s="43">
        <f t="shared" ca="1" si="5"/>
        <v>41905</v>
      </c>
    </row>
    <row r="73" spans="9:14">
      <c r="I73" s="44"/>
      <c r="J73" s="42" t="str">
        <f t="shared" ca="1" si="6"/>
        <v/>
      </c>
      <c r="K73" s="42" t="s">
        <v>49</v>
      </c>
      <c r="L73" s="42">
        <f>L72</f>
        <v>9</v>
      </c>
      <c r="M73" s="45" t="str">
        <f ca="1">IF(M72="-","-",IF(AND(I50&gt;1972,WEEKDAY(DATE(I50,L72,M72))=1),M72+1,"-"))</f>
        <v>-</v>
      </c>
      <c r="N73" s="43" t="str">
        <f t="shared" ca="1" si="5"/>
        <v/>
      </c>
    </row>
    <row r="74" spans="9:14">
      <c r="I74" s="44"/>
      <c r="J74" s="42">
        <f t="shared" ca="1" si="6"/>
        <v>37</v>
      </c>
      <c r="K74" s="42" t="s">
        <v>25</v>
      </c>
      <c r="L74" s="42">
        <v>10</v>
      </c>
      <c r="M74" s="45">
        <f ca="1">IF(I50&lt;1966,"-",IF(I50&lt;2000,10,DAY(CEILING(DATE(I50,L74,6),7)+2)))</f>
        <v>13</v>
      </c>
      <c r="N74" s="43">
        <f t="shared" ca="1" si="5"/>
        <v>41925</v>
      </c>
    </row>
    <row r="75" spans="9:14">
      <c r="I75" s="44"/>
      <c r="J75" s="42" t="str">
        <f t="shared" ca="1" si="6"/>
        <v/>
      </c>
      <c r="K75" s="42" t="s">
        <v>49</v>
      </c>
      <c r="L75" s="42">
        <f>L74</f>
        <v>10</v>
      </c>
      <c r="M75" s="45" t="str">
        <f ca="1">IF(M74="-","-",IF(AND(I50&gt;1972,WEEKDAY(DATE(I50,L74,M74))=1),M74+1,"-"))</f>
        <v>-</v>
      </c>
      <c r="N75" s="43" t="str">
        <f t="shared" ca="1" si="5"/>
        <v/>
      </c>
    </row>
    <row r="76" spans="9:14">
      <c r="I76" s="44"/>
      <c r="J76" s="42">
        <f t="shared" ca="1" si="6"/>
        <v>38</v>
      </c>
      <c r="K76" s="42" t="s">
        <v>26</v>
      </c>
      <c r="L76" s="42">
        <v>11</v>
      </c>
      <c r="M76" s="42">
        <v>3</v>
      </c>
      <c r="N76" s="43">
        <f t="shared" ca="1" si="5"/>
        <v>41946</v>
      </c>
    </row>
    <row r="77" spans="9:14">
      <c r="I77" s="44"/>
      <c r="J77" s="42" t="str">
        <f t="shared" ca="1" si="6"/>
        <v/>
      </c>
      <c r="K77" s="42" t="s">
        <v>49</v>
      </c>
      <c r="L77" s="42">
        <f>L76</f>
        <v>11</v>
      </c>
      <c r="M77" s="45" t="str">
        <f ca="1">IF(M76="-","-",IF(AND(I50&gt;1972,WEEKDAY(DATE(I50,L76,M76))=1),M76+1,"-"))</f>
        <v>-</v>
      </c>
      <c r="N77" s="43" t="str">
        <f t="shared" ca="1" si="5"/>
        <v/>
      </c>
    </row>
    <row r="78" spans="9:14">
      <c r="I78" s="44"/>
      <c r="J78" s="42">
        <f t="shared" ca="1" si="6"/>
        <v>39</v>
      </c>
      <c r="K78" s="42" t="s">
        <v>27</v>
      </c>
      <c r="L78" s="42">
        <v>11</v>
      </c>
      <c r="M78" s="42">
        <v>23</v>
      </c>
      <c r="N78" s="43">
        <f t="shared" ca="1" si="5"/>
        <v>41966</v>
      </c>
    </row>
    <row r="79" spans="9:14">
      <c r="I79" s="44"/>
      <c r="J79" s="42">
        <f t="shared" ca="1" si="6"/>
        <v>40</v>
      </c>
      <c r="K79" s="42" t="s">
        <v>49</v>
      </c>
      <c r="L79" s="42">
        <f>L78</f>
        <v>11</v>
      </c>
      <c r="M79" s="45">
        <f ca="1">IF(M78="-","-",IF(AND(I50&gt;1972,WEEKDAY(DATE(I50,L78,M78))=1),M78+1,"-"))</f>
        <v>24</v>
      </c>
      <c r="N79" s="43">
        <f t="shared" ca="1" si="5"/>
        <v>41967</v>
      </c>
    </row>
    <row r="80" spans="9:14">
      <c r="I80" s="44"/>
      <c r="J80" s="42">
        <f t="shared" ca="1" si="6"/>
        <v>41</v>
      </c>
      <c r="K80" s="42" t="s">
        <v>28</v>
      </c>
      <c r="L80" s="42">
        <v>12</v>
      </c>
      <c r="M80" s="45">
        <f ca="1">IF(I50&gt;1988,23,"-")</f>
        <v>23</v>
      </c>
      <c r="N80" s="43">
        <f t="shared" ca="1" si="5"/>
        <v>41996</v>
      </c>
    </row>
    <row r="81" spans="9:14">
      <c r="I81" s="44"/>
      <c r="J81" s="42" t="str">
        <f t="shared" ca="1" si="6"/>
        <v/>
      </c>
      <c r="K81" s="42" t="s">
        <v>49</v>
      </c>
      <c r="L81" s="42">
        <f>L80</f>
        <v>12</v>
      </c>
      <c r="M81" s="45" t="str">
        <f ca="1">IF(M80="-","-",IF(AND(I50&gt;1972,WEEKDAY(DATE(I50,L80,M80))=1),M80+1,"-"))</f>
        <v>-</v>
      </c>
      <c r="N81" s="43" t="str">
        <f t="shared" ca="1" si="5"/>
        <v/>
      </c>
    </row>
    <row r="82" spans="9:14">
      <c r="I82" s="44"/>
      <c r="J82" s="42" t="str">
        <f t="shared" ca="1" si="6"/>
        <v/>
      </c>
      <c r="K82" s="42" t="str">
        <f ca="1">IF(I50=1959,"親王結婚の儀",IF(I50=1989,"大喪の礼",IF(I50=1990,"即位礼正殿の儀",IF(I50=1993,"親王結婚の儀","単年休日"))))</f>
        <v>単年休日</v>
      </c>
      <c r="L82" s="42" t="str">
        <f ca="1">IF(I50=1959,4,IF(I50=1989,2,IF(I50=1990,11,IF(I50=1993,6,""))))</f>
        <v/>
      </c>
      <c r="M82" s="45" t="str">
        <f ca="1">IF(I50=1959,10,IF(I50=1989,24,IF(I50=1990,12,IF(I50=1993,9,"-"))))</f>
        <v>-</v>
      </c>
      <c r="N82" s="43" t="str">
        <f t="shared" ca="1" si="5"/>
        <v/>
      </c>
    </row>
    <row r="83" spans="9:14">
      <c r="I83" s="44"/>
      <c r="J83" s="42">
        <f t="shared" ca="1" si="6"/>
        <v>24</v>
      </c>
      <c r="K83" s="42" t="s">
        <v>52</v>
      </c>
      <c r="L83" s="42">
        <v>1</v>
      </c>
      <c r="M83" s="45">
        <f ca="1">IF(AND(WEEKDAY(DATE(I50,1,1))=1,I50&gt;1973),"-",IF(OR($C$9=2,$C$9=3),2,"-"))</f>
        <v>2</v>
      </c>
      <c r="N83" s="43">
        <f t="shared" ca="1" si="5"/>
        <v>41641</v>
      </c>
    </row>
    <row r="84" spans="9:14">
      <c r="I84" s="44"/>
      <c r="J84" s="42">
        <f t="shared" ca="1" si="6"/>
        <v>25</v>
      </c>
      <c r="K84" s="42" t="s">
        <v>52</v>
      </c>
      <c r="L84" s="42">
        <v>1</v>
      </c>
      <c r="M84" s="45">
        <f>IF(OR($C$9=2,$C$9=3),3,"-")</f>
        <v>3</v>
      </c>
      <c r="N84" s="43">
        <f t="shared" ca="1" si="5"/>
        <v>41642</v>
      </c>
    </row>
    <row r="85" spans="9:14">
      <c r="I85" s="44"/>
      <c r="J85" s="42">
        <f t="shared" ca="1" si="6"/>
        <v>42</v>
      </c>
      <c r="K85" s="42" t="s">
        <v>53</v>
      </c>
      <c r="L85" s="42">
        <v>12</v>
      </c>
      <c r="M85" s="45">
        <f>IF($C$9=2,29,"-")</f>
        <v>29</v>
      </c>
      <c r="N85" s="43">
        <f t="shared" ca="1" si="5"/>
        <v>42002</v>
      </c>
    </row>
    <row r="86" spans="9:14">
      <c r="I86" s="44"/>
      <c r="J86" s="42">
        <f t="shared" ca="1" si="6"/>
        <v>43</v>
      </c>
      <c r="K86" s="42" t="s">
        <v>53</v>
      </c>
      <c r="L86" s="42">
        <v>12</v>
      </c>
      <c r="M86" s="45">
        <f>IF($C$9=2,30,"-")</f>
        <v>30</v>
      </c>
      <c r="N86" s="43">
        <f t="shared" ca="1" si="5"/>
        <v>42003</v>
      </c>
    </row>
    <row r="87" spans="9:14">
      <c r="I87" s="44"/>
      <c r="J87" s="42">
        <f t="shared" ca="1" si="6"/>
        <v>44</v>
      </c>
      <c r="K87" s="42" t="s">
        <v>53</v>
      </c>
      <c r="L87" s="42">
        <v>12</v>
      </c>
      <c r="M87" s="45">
        <f>IF(OR($C$9=2,$C$9=3),31,"-")</f>
        <v>31</v>
      </c>
      <c r="N87" s="43">
        <f t="shared" ca="1" si="5"/>
        <v>42004</v>
      </c>
    </row>
    <row r="88" spans="9:14">
      <c r="I88" s="44"/>
      <c r="J88" s="42" t="str">
        <f t="shared" si="6"/>
        <v/>
      </c>
      <c r="K88" s="42" t="s">
        <v>54</v>
      </c>
      <c r="L88" s="42"/>
      <c r="M88" s="42"/>
      <c r="N88" s="43" t="str">
        <f t="shared" si="5"/>
        <v/>
      </c>
    </row>
    <row r="89" spans="9:14">
      <c r="I89" s="44"/>
      <c r="J89" s="42" t="str">
        <f t="shared" si="6"/>
        <v/>
      </c>
      <c r="K89" s="42" t="s">
        <v>55</v>
      </c>
      <c r="L89" s="42"/>
      <c r="M89" s="42"/>
      <c r="N89" s="43" t="str">
        <f t="shared" si="5"/>
        <v/>
      </c>
    </row>
    <row r="90" spans="9:14">
      <c r="I90" s="44"/>
      <c r="J90" s="42" t="str">
        <f t="shared" si="6"/>
        <v/>
      </c>
      <c r="K90" s="42" t="s">
        <v>55</v>
      </c>
      <c r="L90" s="42"/>
      <c r="M90" s="42"/>
      <c r="N90" s="43" t="str">
        <f t="shared" si="5"/>
        <v/>
      </c>
    </row>
    <row r="91" spans="9:14">
      <c r="I91" s="44"/>
      <c r="J91" s="42" t="str">
        <f t="shared" si="6"/>
        <v/>
      </c>
      <c r="K91" s="42" t="s">
        <v>55</v>
      </c>
      <c r="L91" s="42"/>
      <c r="M91" s="42"/>
      <c r="N91" s="43" t="str">
        <f t="shared" si="5"/>
        <v/>
      </c>
    </row>
    <row r="92" spans="9:14">
      <c r="I92" s="44"/>
      <c r="J92" s="42" t="str">
        <f t="shared" si="6"/>
        <v/>
      </c>
      <c r="K92" s="42" t="s">
        <v>55</v>
      </c>
      <c r="L92" s="42"/>
      <c r="M92" s="42"/>
      <c r="N92" s="43" t="str">
        <f t="shared" si="5"/>
        <v/>
      </c>
    </row>
    <row r="93" spans="9:14">
      <c r="I93" s="44"/>
      <c r="J93" s="42" t="str">
        <f t="shared" si="6"/>
        <v/>
      </c>
      <c r="K93" s="42" t="s">
        <v>55</v>
      </c>
      <c r="L93" s="42"/>
      <c r="M93" s="42"/>
      <c r="N93" s="43" t="str">
        <f t="shared" si="5"/>
        <v/>
      </c>
    </row>
    <row r="94" spans="9:14">
      <c r="I94" s="44"/>
      <c r="J94" s="42" t="str">
        <f t="shared" si="6"/>
        <v/>
      </c>
      <c r="K94" s="42" t="s">
        <v>55</v>
      </c>
      <c r="L94" s="42"/>
      <c r="M94" s="42"/>
      <c r="N94" s="43" t="str">
        <f t="shared" si="5"/>
        <v/>
      </c>
    </row>
    <row r="95" spans="9:14">
      <c r="I95" s="44"/>
      <c r="J95" s="42" t="str">
        <f t="shared" si="6"/>
        <v/>
      </c>
      <c r="K95" s="42" t="s">
        <v>55</v>
      </c>
      <c r="L95" s="42"/>
      <c r="M95" s="42"/>
      <c r="N95" s="43" t="str">
        <f t="shared" si="5"/>
        <v/>
      </c>
    </row>
    <row r="96" spans="9:14">
      <c r="I96" s="44"/>
      <c r="J96" s="42" t="str">
        <f t="shared" si="6"/>
        <v/>
      </c>
      <c r="K96" s="42" t="s">
        <v>55</v>
      </c>
      <c r="L96" s="42"/>
      <c r="M96" s="42"/>
      <c r="N96" s="43" t="str">
        <f t="shared" si="5"/>
        <v/>
      </c>
    </row>
  </sheetData>
  <mergeCells count="8">
    <mergeCell ref="A7:C8"/>
    <mergeCell ref="R7:W7"/>
    <mergeCell ref="R8:W8"/>
    <mergeCell ref="R9:W9"/>
    <mergeCell ref="R10:W10"/>
    <mergeCell ref="Q3:R4"/>
    <mergeCell ref="R5:W5"/>
    <mergeCell ref="R6:W6"/>
  </mergeCells>
  <phoneticPr fontId="1"/>
  <dataValidations count="2">
    <dataValidation type="whole" allowBlank="1" showInputMessage="1" showErrorMessage="1" sqref="B5 I3 I50">
      <formula1>1950</formula1>
      <formula2>2100</formula2>
    </dataValidation>
    <dataValidation type="list" allowBlank="1" showInputMessage="1" showErrorMessage="1" sqref="B9">
      <formula1>$B$10:$B$12</formula1>
    </dataValidation>
  </dataValidations>
  <hyperlinks>
    <hyperlink ref="R9" r:id="rId1"/>
    <hyperlink ref="R6" r:id="rId2"/>
  </hyperlinks>
  <pageMargins left="0.7" right="0.7" top="0.75" bottom="0.75" header="0.3" footer="0.3"/>
  <pageSetup paperSize="9" orientation="portrait" horizontalDpi="4294967293" verticalDpi="0" r:id="rId3"/>
  <drawing r:id="rId4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96"/>
  <sheetViews>
    <sheetView workbookViewId="0">
      <selection activeCell="B5" sqref="B5"/>
    </sheetView>
  </sheetViews>
  <sheetFormatPr defaultRowHeight="13.5"/>
  <cols>
    <col min="1" max="1" width="9" style="32"/>
    <col min="2" max="2" width="10.5" style="32" bestFit="1" customWidth="1"/>
    <col min="3" max="3" width="9" style="32"/>
    <col min="4" max="4" width="4.125" style="32" customWidth="1"/>
    <col min="5" max="5" width="12.875" style="32" customWidth="1"/>
    <col min="6" max="6" width="14.75" style="32" customWidth="1"/>
    <col min="7" max="9" width="5.5" style="32" customWidth="1"/>
    <col min="10" max="10" width="4.125" style="32" bestFit="1" customWidth="1"/>
    <col min="11" max="11" width="14.375" style="32" customWidth="1"/>
    <col min="12" max="13" width="4" style="32" customWidth="1"/>
    <col min="14" max="14" width="10.625" style="32" customWidth="1"/>
    <col min="15" max="16384" width="9" style="32"/>
  </cols>
  <sheetData>
    <row r="1" spans="1:23" ht="13.5" customHeight="1" thickBot="1">
      <c r="A1" s="31"/>
      <c r="B1" s="31"/>
      <c r="C1" s="31"/>
      <c r="D1" s="31"/>
      <c r="E1" s="31"/>
      <c r="F1" s="31"/>
      <c r="G1" s="31"/>
      <c r="H1" s="31"/>
    </row>
    <row r="2" spans="1:23" ht="13.5" customHeight="1">
      <c r="A2" s="31"/>
      <c r="B2" s="31"/>
      <c r="C2" s="31"/>
      <c r="D2" s="33" t="s">
        <v>37</v>
      </c>
      <c r="E2" s="34" t="s">
        <v>13</v>
      </c>
      <c r="F2" s="35" t="s">
        <v>38</v>
      </c>
      <c r="G2" s="31"/>
      <c r="H2" s="31"/>
      <c r="J2" s="36" t="s">
        <v>37</v>
      </c>
      <c r="K2" s="37" t="s">
        <v>38</v>
      </c>
      <c r="L2" s="37" t="s">
        <v>39</v>
      </c>
      <c r="M2" s="37" t="s">
        <v>40</v>
      </c>
      <c r="N2" s="37" t="s">
        <v>13</v>
      </c>
    </row>
    <row r="3" spans="1:23" ht="13.5" customHeight="1">
      <c r="A3" s="31"/>
      <c r="B3" s="31"/>
      <c r="C3" s="31"/>
      <c r="D3" s="38">
        <f t="shared" ref="D3:D52" ca="1" si="0">IF(OR(D2="",SUM(D2,1)&gt;MAX($J$3:$J$96)),"",SUM(D2,1))</f>
        <v>1</v>
      </c>
      <c r="E3" s="39">
        <f t="shared" ref="E3:E52" ca="1" si="1">IF(D3="","",VLOOKUP(D3,$J$3:$N$96,5,FALSE))</f>
        <v>42005</v>
      </c>
      <c r="F3" s="40" t="str">
        <f t="shared" ref="F3:F52" ca="1" si="2">IF(D3="","",VLOOKUP(D3,$J$3:$N$96,2,FALSE))</f>
        <v>元日</v>
      </c>
      <c r="G3" s="31"/>
      <c r="H3" s="31"/>
      <c r="I3" s="41">
        <f ca="1">B5</f>
        <v>2015</v>
      </c>
      <c r="J3" s="42">
        <f t="shared" ref="J3:J66" ca="1" si="3">IF(N3="","",RANK(N3,$N$3:$N$96,1))</f>
        <v>1</v>
      </c>
      <c r="K3" s="42" t="s">
        <v>17</v>
      </c>
      <c r="L3" s="42">
        <v>1</v>
      </c>
      <c r="M3" s="42">
        <v>1</v>
      </c>
      <c r="N3" s="43">
        <f ca="1">IF(AND(M3&lt;&gt;"",M3&lt;&gt;"-"),DATE($I$3,L3,M3),"")</f>
        <v>42005</v>
      </c>
      <c r="Q3" s="80" t="s">
        <v>56</v>
      </c>
      <c r="R3" s="80"/>
      <c r="S3" s="52"/>
      <c r="T3" s="53"/>
      <c r="U3" s="53"/>
      <c r="V3" s="53"/>
      <c r="W3" s="53"/>
    </row>
    <row r="4" spans="1:23" ht="13.5" customHeight="1" thickBot="1">
      <c r="A4" s="31"/>
      <c r="B4" s="31"/>
      <c r="C4" s="31"/>
      <c r="D4" s="38">
        <f t="shared" ca="1" si="0"/>
        <v>2</v>
      </c>
      <c r="E4" s="39">
        <f t="shared" ca="1" si="1"/>
        <v>42006</v>
      </c>
      <c r="F4" s="40" t="str">
        <f t="shared" ca="1" si="2"/>
        <v>年始休み</v>
      </c>
      <c r="G4" s="31"/>
      <c r="H4" s="31"/>
      <c r="I4" s="44"/>
      <c r="J4" s="42" t="str">
        <f t="shared" ca="1" si="3"/>
        <v/>
      </c>
      <c r="K4" s="42" t="s">
        <v>42</v>
      </c>
      <c r="L4" s="42">
        <f>L3</f>
        <v>1</v>
      </c>
      <c r="M4" s="45" t="str">
        <f ca="1">IF(M3="-","-",IF(AND(I3&gt;1973,WEEKDAY(DATE(I3,L3,M3))=1),M3+1,"-"))</f>
        <v>-</v>
      </c>
      <c r="N4" s="43" t="str">
        <f t="shared" ref="N4:N49" ca="1" si="4">IF(AND(M4&lt;&gt;"",M4&lt;&gt;"-"),DATE($I$3,L4,M4),"")</f>
        <v/>
      </c>
      <c r="Q4" s="80"/>
      <c r="R4" s="80"/>
      <c r="S4" s="53"/>
      <c r="T4" s="53"/>
      <c r="U4" s="53"/>
      <c r="V4" s="53"/>
      <c r="W4" s="53"/>
    </row>
    <row r="5" spans="1:23" ht="13.5" customHeight="1" thickBot="1">
      <c r="A5" s="31"/>
      <c r="B5" s="46">
        <f ca="1">YEAR(TODAY())</f>
        <v>2015</v>
      </c>
      <c r="C5" s="31" t="s">
        <v>43</v>
      </c>
      <c r="D5" s="38">
        <f t="shared" ca="1" si="0"/>
        <v>3</v>
      </c>
      <c r="E5" s="39">
        <f t="shared" ca="1" si="1"/>
        <v>42007</v>
      </c>
      <c r="F5" s="40" t="str">
        <f t="shared" ca="1" si="2"/>
        <v>年始休み</v>
      </c>
      <c r="G5" s="31"/>
      <c r="H5" s="31"/>
      <c r="I5" s="44"/>
      <c r="J5" s="42">
        <f t="shared" ca="1" si="3"/>
        <v>4</v>
      </c>
      <c r="K5" s="42" t="s">
        <v>18</v>
      </c>
      <c r="L5" s="42">
        <v>1</v>
      </c>
      <c r="M5" s="42">
        <f ca="1">IF(I3&lt;2000,15,DAY(CEILING(DATE(I3,L5,6),7)+2))</f>
        <v>12</v>
      </c>
      <c r="N5" s="43">
        <f t="shared" ca="1" si="4"/>
        <v>42016</v>
      </c>
      <c r="Q5" s="53"/>
      <c r="R5" s="77" t="s">
        <v>57</v>
      </c>
      <c r="S5" s="77"/>
      <c r="T5" s="77"/>
      <c r="U5" s="77"/>
      <c r="V5" s="77"/>
      <c r="W5" s="77"/>
    </row>
    <row r="6" spans="1:23" ht="13.5" customHeight="1">
      <c r="A6" s="31"/>
      <c r="B6" s="31"/>
      <c r="C6" s="31"/>
      <c r="D6" s="38">
        <f t="shared" ca="1" si="0"/>
        <v>4</v>
      </c>
      <c r="E6" s="39">
        <f t="shared" ca="1" si="1"/>
        <v>42016</v>
      </c>
      <c r="F6" s="40" t="str">
        <f t="shared" ca="1" si="2"/>
        <v>成人の日</v>
      </c>
      <c r="G6" s="31"/>
      <c r="H6" s="31"/>
      <c r="I6" s="44"/>
      <c r="J6" s="42" t="str">
        <f t="shared" ca="1" si="3"/>
        <v/>
      </c>
      <c r="K6" s="42" t="s">
        <v>42</v>
      </c>
      <c r="L6" s="42">
        <f>L5</f>
        <v>1</v>
      </c>
      <c r="M6" s="45" t="str">
        <f ca="1">IF(M5="-","-",IF(AND(I3&gt;1973,WEEKDAY(DATE(I3,L5,M5))=1),M5+1,"-"))</f>
        <v>-</v>
      </c>
      <c r="N6" s="43" t="str">
        <f t="shared" ca="1" si="4"/>
        <v/>
      </c>
      <c r="Q6" s="53"/>
      <c r="R6" s="76" t="s">
        <v>60</v>
      </c>
      <c r="S6" s="76"/>
      <c r="T6" s="76"/>
      <c r="U6" s="76"/>
      <c r="V6" s="76"/>
      <c r="W6" s="76"/>
    </row>
    <row r="7" spans="1:23" ht="13.5" customHeight="1">
      <c r="A7" s="78" t="s">
        <v>44</v>
      </c>
      <c r="B7" s="78"/>
      <c r="C7" s="79"/>
      <c r="D7" s="38">
        <f t="shared" ca="1" si="0"/>
        <v>5</v>
      </c>
      <c r="E7" s="39">
        <f t="shared" ca="1" si="1"/>
        <v>42046</v>
      </c>
      <c r="F7" s="40" t="str">
        <f t="shared" ca="1" si="2"/>
        <v>建国記念の日</v>
      </c>
      <c r="G7" s="31"/>
      <c r="H7" s="31"/>
      <c r="I7" s="44"/>
      <c r="J7" s="42">
        <f t="shared" ca="1" si="3"/>
        <v>5</v>
      </c>
      <c r="K7" s="42" t="s">
        <v>19</v>
      </c>
      <c r="L7" s="42">
        <v>2</v>
      </c>
      <c r="M7" s="45">
        <f ca="1">IF(I3&gt;1966,11,"-")</f>
        <v>11</v>
      </c>
      <c r="N7" s="43">
        <f t="shared" ca="1" si="4"/>
        <v>42046</v>
      </c>
      <c r="Q7" s="53"/>
      <c r="R7" s="77"/>
      <c r="S7" s="77"/>
      <c r="T7" s="77"/>
      <c r="U7" s="77"/>
      <c r="V7" s="77"/>
      <c r="W7" s="77"/>
    </row>
    <row r="8" spans="1:23" ht="13.5" customHeight="1" thickBot="1">
      <c r="A8" s="78"/>
      <c r="B8" s="78"/>
      <c r="C8" s="79"/>
      <c r="D8" s="38">
        <f t="shared" ca="1" si="0"/>
        <v>6</v>
      </c>
      <c r="E8" s="39">
        <f t="shared" ca="1" si="1"/>
        <v>42084</v>
      </c>
      <c r="F8" s="40" t="str">
        <f t="shared" ca="1" si="2"/>
        <v>春分の日</v>
      </c>
      <c r="G8" s="31"/>
      <c r="H8" s="31"/>
      <c r="I8" s="44"/>
      <c r="J8" s="42" t="str">
        <f t="shared" ca="1" si="3"/>
        <v/>
      </c>
      <c r="K8" s="42" t="s">
        <v>42</v>
      </c>
      <c r="L8" s="42">
        <f>L7</f>
        <v>2</v>
      </c>
      <c r="M8" s="45" t="str">
        <f ca="1">IF(M7="-","-",IF(AND(I3&gt;1973,WEEKDAY(DATE(I3,L7,M7))=1),M7+1,"-"))</f>
        <v>-</v>
      </c>
      <c r="N8" s="43" t="str">
        <f t="shared" ca="1" si="4"/>
        <v/>
      </c>
      <c r="Q8" s="53"/>
      <c r="R8" s="77" t="s">
        <v>58</v>
      </c>
      <c r="S8" s="77"/>
      <c r="T8" s="77"/>
      <c r="U8" s="77"/>
      <c r="V8" s="77"/>
      <c r="W8" s="77"/>
    </row>
    <row r="9" spans="1:23" ht="13.5" customHeight="1" thickBot="1">
      <c r="A9" s="31"/>
      <c r="B9" s="47" t="s">
        <v>45</v>
      </c>
      <c r="C9" s="48">
        <f>MATCH(B9,B10:B13,0)</f>
        <v>2</v>
      </c>
      <c r="D9" s="38">
        <f t="shared" ca="1" si="0"/>
        <v>7</v>
      </c>
      <c r="E9" s="39">
        <f t="shared" ca="1" si="1"/>
        <v>42123</v>
      </c>
      <c r="F9" s="40" t="str">
        <f t="shared" ca="1" si="2"/>
        <v>昭和の日</v>
      </c>
      <c r="G9" s="31"/>
      <c r="H9" s="31"/>
      <c r="I9" s="44"/>
      <c r="J9" s="42">
        <f t="shared" ca="1" si="3"/>
        <v>6</v>
      </c>
      <c r="K9" s="42" t="s">
        <v>20</v>
      </c>
      <c r="L9" s="42">
        <v>3</v>
      </c>
      <c r="M9" s="42">
        <f ca="1">INT(IF(I3&lt;1900,19.8277,IF(I3&lt;1980,20.8357,IF(I3&lt;2100,20.8431,21.851)))+0.242194*(I3-1980)-ROUNDDOWN((I3-IF(I3&lt;1980,1983,1980))/4,0))</f>
        <v>21</v>
      </c>
      <c r="N9" s="43">
        <f t="shared" ca="1" si="4"/>
        <v>42084</v>
      </c>
      <c r="Q9" s="53"/>
      <c r="R9" s="76" t="s">
        <v>59</v>
      </c>
      <c r="S9" s="76"/>
      <c r="T9" s="76"/>
      <c r="U9" s="76"/>
      <c r="V9" s="76"/>
      <c r="W9" s="76"/>
    </row>
    <row r="10" spans="1:23" ht="13.5" customHeight="1">
      <c r="A10" s="31"/>
      <c r="B10" s="49" t="s">
        <v>46</v>
      </c>
      <c r="C10" s="31"/>
      <c r="D10" s="38">
        <f t="shared" ca="1" si="0"/>
        <v>8</v>
      </c>
      <c r="E10" s="39">
        <f t="shared" ca="1" si="1"/>
        <v>42127</v>
      </c>
      <c r="F10" s="40" t="str">
        <f t="shared" ca="1" si="2"/>
        <v>憲法記念日</v>
      </c>
      <c r="G10" s="31"/>
      <c r="H10" s="31"/>
      <c r="I10" s="44"/>
      <c r="J10" s="42" t="str">
        <f t="shared" ca="1" si="3"/>
        <v/>
      </c>
      <c r="K10" s="42" t="s">
        <v>42</v>
      </c>
      <c r="L10" s="42">
        <f>L9</f>
        <v>3</v>
      </c>
      <c r="M10" s="45" t="str">
        <f ca="1">IF(M9="-","-",IF(AND(I3&gt;1973,WEEKDAY(DATE(I3,L9,M9))=1),M9+1,"-"))</f>
        <v>-</v>
      </c>
      <c r="N10" s="43" t="str">
        <f t="shared" ca="1" si="4"/>
        <v/>
      </c>
      <c r="Q10" s="53"/>
      <c r="R10" s="77"/>
      <c r="S10" s="77"/>
      <c r="T10" s="77"/>
      <c r="U10" s="77"/>
      <c r="V10" s="77"/>
      <c r="W10" s="77"/>
    </row>
    <row r="11" spans="1:23" ht="13.5" customHeight="1">
      <c r="A11" s="31"/>
      <c r="B11" s="49" t="s">
        <v>47</v>
      </c>
      <c r="C11" s="31"/>
      <c r="D11" s="38">
        <f t="shared" ca="1" si="0"/>
        <v>9</v>
      </c>
      <c r="E11" s="39">
        <f t="shared" ca="1" si="1"/>
        <v>42128</v>
      </c>
      <c r="F11" s="40" t="str">
        <f t="shared" ca="1" si="2"/>
        <v>みどりの日</v>
      </c>
      <c r="G11" s="31"/>
      <c r="H11" s="31"/>
      <c r="I11" s="44"/>
      <c r="J11" s="42">
        <f t="shared" ca="1" si="3"/>
        <v>7</v>
      </c>
      <c r="K11" s="42" t="str">
        <f ca="1">IF(I3&gt;2006,"昭和の日",IF(I3&gt;1988,"みどりの日","天皇誕生日"))</f>
        <v>昭和の日</v>
      </c>
      <c r="L11" s="42">
        <v>4</v>
      </c>
      <c r="M11" s="42">
        <v>29</v>
      </c>
      <c r="N11" s="43">
        <f t="shared" ca="1" si="4"/>
        <v>42123</v>
      </c>
      <c r="Q11" s="53"/>
      <c r="R11" s="53"/>
      <c r="S11" s="53"/>
      <c r="T11" s="53"/>
      <c r="U11" s="53"/>
      <c r="V11" s="53"/>
      <c r="W11" s="53"/>
    </row>
    <row r="12" spans="1:23" ht="13.5" customHeight="1">
      <c r="A12" s="31"/>
      <c r="B12" s="49" t="s">
        <v>48</v>
      </c>
      <c r="C12" s="31"/>
      <c r="D12" s="38">
        <f t="shared" ca="1" si="0"/>
        <v>10</v>
      </c>
      <c r="E12" s="39">
        <f t="shared" ca="1" si="1"/>
        <v>42129</v>
      </c>
      <c r="F12" s="40" t="str">
        <f t="shared" ca="1" si="2"/>
        <v>こどもの日</v>
      </c>
      <c r="G12" s="31"/>
      <c r="H12" s="31"/>
      <c r="I12" s="44"/>
      <c r="J12" s="42" t="str">
        <f t="shared" ca="1" si="3"/>
        <v/>
      </c>
      <c r="K12" s="42" t="s">
        <v>49</v>
      </c>
      <c r="L12" s="42">
        <f>L11</f>
        <v>4</v>
      </c>
      <c r="M12" s="45" t="str">
        <f ca="1">IF(M11="-","-",IF(AND(I3&gt;1972,WEEKDAY(DATE(I3,L11,M11))=1),M11+1,"-"))</f>
        <v>-</v>
      </c>
      <c r="N12" s="43" t="str">
        <f t="shared" ca="1" si="4"/>
        <v/>
      </c>
    </row>
    <row r="13" spans="1:23" ht="13.5" customHeight="1">
      <c r="A13" s="31"/>
      <c r="B13" s="31"/>
      <c r="C13" s="31"/>
      <c r="D13" s="38">
        <f t="shared" ca="1" si="0"/>
        <v>11</v>
      </c>
      <c r="E13" s="39">
        <f t="shared" ca="1" si="1"/>
        <v>42130</v>
      </c>
      <c r="F13" s="40" t="str">
        <f t="shared" ca="1" si="2"/>
        <v>振替休日</v>
      </c>
      <c r="G13" s="31"/>
      <c r="H13" s="31"/>
      <c r="I13" s="44"/>
      <c r="J13" s="42">
        <f t="shared" ca="1" si="3"/>
        <v>8</v>
      </c>
      <c r="K13" s="42" t="s">
        <v>21</v>
      </c>
      <c r="L13" s="42">
        <v>5</v>
      </c>
      <c r="M13" s="42">
        <v>3</v>
      </c>
      <c r="N13" s="43">
        <f t="shared" ca="1" si="4"/>
        <v>42127</v>
      </c>
    </row>
    <row r="14" spans="1:23" ht="13.5" customHeight="1">
      <c r="A14" s="31"/>
      <c r="B14" s="31"/>
      <c r="C14" s="31"/>
      <c r="D14" s="38">
        <f t="shared" ca="1" si="0"/>
        <v>12</v>
      </c>
      <c r="E14" s="39">
        <f t="shared" ca="1" si="1"/>
        <v>42205</v>
      </c>
      <c r="F14" s="40" t="str">
        <f t="shared" ca="1" si="2"/>
        <v>海の日</v>
      </c>
      <c r="G14" s="31"/>
      <c r="H14" s="31"/>
      <c r="I14" s="44"/>
      <c r="J14" s="42" t="str">
        <f t="shared" ca="1" si="3"/>
        <v/>
      </c>
      <c r="K14" s="42" t="s">
        <v>49</v>
      </c>
      <c r="L14" s="42">
        <f>L13</f>
        <v>5</v>
      </c>
      <c r="M14" s="45" t="str">
        <f ca="1">IF(M13="-","-",IF(AND(I3&gt;1972,I3&lt;2007,WEEKDAY(DATE(I3,L13,M13))=1),M13+1,"-"))</f>
        <v>-</v>
      </c>
      <c r="N14" s="43" t="str">
        <f t="shared" ca="1" si="4"/>
        <v/>
      </c>
    </row>
    <row r="15" spans="1:23" ht="13.5" customHeight="1">
      <c r="A15" s="31"/>
      <c r="B15" s="31"/>
      <c r="C15" s="31"/>
      <c r="D15" s="38">
        <f t="shared" ca="1" si="0"/>
        <v>13</v>
      </c>
      <c r="E15" s="39">
        <f t="shared" ca="1" si="1"/>
        <v>42268</v>
      </c>
      <c r="F15" s="40" t="str">
        <f t="shared" ca="1" si="2"/>
        <v>敬老の日</v>
      </c>
      <c r="G15" s="31"/>
      <c r="H15" s="31"/>
      <c r="I15" s="44"/>
      <c r="J15" s="42">
        <f t="shared" ca="1" si="3"/>
        <v>9</v>
      </c>
      <c r="K15" s="42" t="str">
        <f ca="1">IF(I3&gt;2006,"みどりの日",IF(M15=4,"国民の休日",""))</f>
        <v>みどりの日</v>
      </c>
      <c r="L15" s="42">
        <v>5</v>
      </c>
      <c r="M15" s="45">
        <f ca="1">IF(OR(I3&gt;2006,AND(I3&gt;1987,WEEKDAY(DATE(I3,5,4))&lt;&gt;1,WEEKDAY(DATE(I3,5,4))&lt;&gt;2)),4,"-")</f>
        <v>4</v>
      </c>
      <c r="N15" s="43">
        <f t="shared" ca="1" si="4"/>
        <v>42128</v>
      </c>
    </row>
    <row r="16" spans="1:23" ht="13.5" customHeight="1">
      <c r="A16" s="31"/>
      <c r="B16" s="31"/>
      <c r="C16" s="31"/>
      <c r="D16" s="38">
        <f t="shared" ca="1" si="0"/>
        <v>14</v>
      </c>
      <c r="E16" s="39">
        <f t="shared" ca="1" si="1"/>
        <v>42269</v>
      </c>
      <c r="F16" s="40" t="str">
        <f t="shared" ca="1" si="2"/>
        <v>国民の休日</v>
      </c>
      <c r="G16" s="31"/>
      <c r="H16" s="31"/>
      <c r="I16" s="44"/>
      <c r="J16" s="42">
        <f t="shared" ca="1" si="3"/>
        <v>10</v>
      </c>
      <c r="K16" s="42" t="s">
        <v>36</v>
      </c>
      <c r="L16" s="42">
        <v>5</v>
      </c>
      <c r="M16" s="42">
        <v>5</v>
      </c>
      <c r="N16" s="43">
        <f t="shared" ca="1" si="4"/>
        <v>42129</v>
      </c>
    </row>
    <row r="17" spans="1:14" ht="13.5" customHeight="1">
      <c r="A17" s="31"/>
      <c r="B17" s="31"/>
      <c r="C17" s="31"/>
      <c r="D17" s="38">
        <f t="shared" ca="1" si="0"/>
        <v>15</v>
      </c>
      <c r="E17" s="39">
        <f t="shared" ca="1" si="1"/>
        <v>42270</v>
      </c>
      <c r="F17" s="40" t="str">
        <f t="shared" ca="1" si="2"/>
        <v>秋分の日</v>
      </c>
      <c r="G17" s="31"/>
      <c r="H17" s="31"/>
      <c r="I17" s="44"/>
      <c r="J17" s="42">
        <f t="shared" ca="1" si="3"/>
        <v>11</v>
      </c>
      <c r="K17" s="42" t="s">
        <v>49</v>
      </c>
      <c r="L17" s="42">
        <f>L16</f>
        <v>5</v>
      </c>
      <c r="M17" s="45">
        <f ca="1">IF(M16="-","-",IF(OR(AND(I3&gt;2006,WEEKDAY(DATE(I3,L16,M16))&lt;4),AND(I3&gt;1972,WEEKDAY(DATE(I3,L16,M16))=1)),M16+1,"-"))</f>
        <v>6</v>
      </c>
      <c r="N17" s="43">
        <f t="shared" ca="1" si="4"/>
        <v>42130</v>
      </c>
    </row>
    <row r="18" spans="1:14" ht="13.5" customHeight="1">
      <c r="A18" s="31"/>
      <c r="B18" s="31"/>
      <c r="C18" s="31"/>
      <c r="D18" s="38">
        <f t="shared" ca="1" si="0"/>
        <v>16</v>
      </c>
      <c r="E18" s="39">
        <f t="shared" ca="1" si="1"/>
        <v>42289</v>
      </c>
      <c r="F18" s="40" t="str">
        <f t="shared" ca="1" si="2"/>
        <v>体育の日</v>
      </c>
      <c r="G18" s="31"/>
      <c r="H18" s="31"/>
      <c r="I18" s="44"/>
      <c r="J18" s="42">
        <f t="shared" ca="1" si="3"/>
        <v>12</v>
      </c>
      <c r="K18" s="42" t="s">
        <v>22</v>
      </c>
      <c r="L18" s="42">
        <v>7</v>
      </c>
      <c r="M18" s="45">
        <f ca="1">IF(I3&lt;1996,"-",IF(I3&lt;2003,20,DAY(CEILING(DATE(I3,L18,6),7)+9)))</f>
        <v>20</v>
      </c>
      <c r="N18" s="43">
        <f t="shared" ca="1" si="4"/>
        <v>42205</v>
      </c>
    </row>
    <row r="19" spans="1:14" ht="13.5" customHeight="1">
      <c r="A19" s="31"/>
      <c r="B19" s="31"/>
      <c r="C19" s="31"/>
      <c r="D19" s="38">
        <f t="shared" ca="1" si="0"/>
        <v>17</v>
      </c>
      <c r="E19" s="39">
        <f t="shared" ca="1" si="1"/>
        <v>42311</v>
      </c>
      <c r="F19" s="40" t="str">
        <f t="shared" ca="1" si="2"/>
        <v>文化の日</v>
      </c>
      <c r="G19" s="31"/>
      <c r="H19" s="31"/>
      <c r="I19" s="44"/>
      <c r="J19" s="42" t="str">
        <f t="shared" ca="1" si="3"/>
        <v/>
      </c>
      <c r="K19" s="42" t="s">
        <v>49</v>
      </c>
      <c r="L19" s="42">
        <f>L18</f>
        <v>7</v>
      </c>
      <c r="M19" s="45" t="str">
        <f ca="1">IF(M18="-","-",IF(AND(I3&gt;1972,WEEKDAY(DATE(I3,L18,M18))=1),M18+1,"-"))</f>
        <v>-</v>
      </c>
      <c r="N19" s="43" t="str">
        <f t="shared" ca="1" si="4"/>
        <v/>
      </c>
    </row>
    <row r="20" spans="1:14" ht="13.5" customHeight="1">
      <c r="A20" s="31"/>
      <c r="B20" s="31"/>
      <c r="C20" s="31"/>
      <c r="D20" s="38">
        <f t="shared" ca="1" si="0"/>
        <v>18</v>
      </c>
      <c r="E20" s="39">
        <f t="shared" ca="1" si="1"/>
        <v>42331</v>
      </c>
      <c r="F20" s="40" t="str">
        <f t="shared" ca="1" si="2"/>
        <v>勤労感謝の日</v>
      </c>
      <c r="G20" s="31"/>
      <c r="H20" s="31"/>
      <c r="I20" s="44"/>
      <c r="J20" s="42" t="str">
        <f t="shared" ca="1" si="3"/>
        <v/>
      </c>
      <c r="K20" s="42" t="s">
        <v>50</v>
      </c>
      <c r="L20" s="42">
        <v>8</v>
      </c>
      <c r="M20" s="45" t="str">
        <f ca="1">IF(I3&gt;2015,11,"-")</f>
        <v>-</v>
      </c>
      <c r="N20" s="43" t="str">
        <f ca="1">IF(AND(M20&lt;&gt;"",M20&lt;&gt;"-"),DATE($I$3,L20,M20),"")</f>
        <v/>
      </c>
    </row>
    <row r="21" spans="1:14" ht="13.5" customHeight="1">
      <c r="A21" s="31"/>
      <c r="B21" s="31"/>
      <c r="C21" s="31"/>
      <c r="D21" s="38">
        <f t="shared" ca="1" si="0"/>
        <v>19</v>
      </c>
      <c r="E21" s="39">
        <f t="shared" ca="1" si="1"/>
        <v>42361</v>
      </c>
      <c r="F21" s="40" t="str">
        <f t="shared" ca="1" si="2"/>
        <v>天皇誕生日</v>
      </c>
      <c r="G21" s="31"/>
      <c r="H21" s="31"/>
      <c r="I21" s="44"/>
      <c r="J21" s="42" t="str">
        <f t="shared" ca="1" si="3"/>
        <v/>
      </c>
      <c r="K21" s="42" t="s">
        <v>49</v>
      </c>
      <c r="L21" s="42">
        <f>L20</f>
        <v>8</v>
      </c>
      <c r="M21" s="45" t="str">
        <f ca="1">IF(M20="-","-",IF(AND(I3&gt;1972,WEEKDAY(DATE(I3,L20,M20))=1),M20+1,"-"))</f>
        <v>-</v>
      </c>
      <c r="N21" s="43" t="str">
        <f ca="1">IF(AND(M21&lt;&gt;"",M21&lt;&gt;"-"),DATE($I$3,L21,M21),"")</f>
        <v/>
      </c>
    </row>
    <row r="22" spans="1:14" ht="13.5" customHeight="1">
      <c r="A22" s="31"/>
      <c r="B22" s="31"/>
      <c r="C22" s="31"/>
      <c r="D22" s="38">
        <f t="shared" ca="1" si="0"/>
        <v>20</v>
      </c>
      <c r="E22" s="39">
        <f t="shared" ca="1" si="1"/>
        <v>42367</v>
      </c>
      <c r="F22" s="40" t="str">
        <f t="shared" ca="1" si="2"/>
        <v>年末休み</v>
      </c>
      <c r="G22" s="31"/>
      <c r="H22" s="31"/>
      <c r="I22" s="44"/>
      <c r="J22" s="42">
        <f t="shared" ca="1" si="3"/>
        <v>13</v>
      </c>
      <c r="K22" s="42" t="s">
        <v>23</v>
      </c>
      <c r="L22" s="42">
        <v>9</v>
      </c>
      <c r="M22" s="45">
        <f ca="1">IF(I3&lt;1966,"-",IF(I3&lt;2003,15,DAY(CEILING(DATE(I3,L22,6),7)+9)))</f>
        <v>21</v>
      </c>
      <c r="N22" s="43">
        <f t="shared" ca="1" si="4"/>
        <v>42268</v>
      </c>
    </row>
    <row r="23" spans="1:14" ht="13.5" customHeight="1">
      <c r="A23" s="31"/>
      <c r="B23" s="31"/>
      <c r="C23" s="31"/>
      <c r="D23" s="38">
        <f t="shared" ca="1" si="0"/>
        <v>21</v>
      </c>
      <c r="E23" s="39">
        <f t="shared" ca="1" si="1"/>
        <v>42368</v>
      </c>
      <c r="F23" s="40" t="str">
        <f t="shared" ca="1" si="2"/>
        <v>年末休み</v>
      </c>
      <c r="G23" s="31"/>
      <c r="H23" s="31"/>
      <c r="I23" s="44"/>
      <c r="J23" s="42" t="str">
        <f t="shared" ca="1" si="3"/>
        <v/>
      </c>
      <c r="K23" s="42" t="s">
        <v>49</v>
      </c>
      <c r="L23" s="42">
        <f>L22</f>
        <v>9</v>
      </c>
      <c r="M23" s="45" t="str">
        <f ca="1">IF(M22="-","-",IF(AND(I3&gt;1972,WEEKDAY(DATE(I3,L22,M22))=1),M22+1,"-"))</f>
        <v>-</v>
      </c>
      <c r="N23" s="43" t="str">
        <f t="shared" ca="1" si="4"/>
        <v/>
      </c>
    </row>
    <row r="24" spans="1:14" ht="13.5" customHeight="1">
      <c r="A24" s="31"/>
      <c r="B24" s="31"/>
      <c r="C24" s="31"/>
      <c r="D24" s="38">
        <f t="shared" ca="1" si="0"/>
        <v>22</v>
      </c>
      <c r="E24" s="39">
        <f t="shared" ca="1" si="1"/>
        <v>42369</v>
      </c>
      <c r="F24" s="40" t="str">
        <f t="shared" ca="1" si="2"/>
        <v>年末休み</v>
      </c>
      <c r="G24" s="31"/>
      <c r="H24" s="31"/>
      <c r="I24" s="44"/>
      <c r="J24" s="42">
        <f t="shared" ca="1" si="3"/>
        <v>14</v>
      </c>
      <c r="K24" s="42" t="s">
        <v>51</v>
      </c>
      <c r="L24" s="42">
        <f>L23</f>
        <v>9</v>
      </c>
      <c r="M24" s="45">
        <f ca="1">IF(I3&gt;2002,IF(M25-M22=2,M22+1,"-"),"-")</f>
        <v>22</v>
      </c>
      <c r="N24" s="43">
        <f t="shared" ca="1" si="4"/>
        <v>42269</v>
      </c>
    </row>
    <row r="25" spans="1:14" ht="13.5" customHeight="1">
      <c r="A25" s="31"/>
      <c r="B25" s="31"/>
      <c r="C25" s="31"/>
      <c r="D25" s="38">
        <f t="shared" ca="1" si="0"/>
        <v>23</v>
      </c>
      <c r="E25" s="39">
        <f t="shared" ca="1" si="1"/>
        <v>42370</v>
      </c>
      <c r="F25" s="40" t="str">
        <f t="shared" ca="1" si="2"/>
        <v>元日</v>
      </c>
      <c r="G25" s="31"/>
      <c r="H25" s="31"/>
      <c r="I25" s="44"/>
      <c r="J25" s="42">
        <f t="shared" ca="1" si="3"/>
        <v>15</v>
      </c>
      <c r="K25" s="42" t="s">
        <v>24</v>
      </c>
      <c r="L25" s="42">
        <v>9</v>
      </c>
      <c r="M25" s="42">
        <f ca="1">INT(IF(I3&lt;1900,22.2588,IF(I3&lt;1980,23.2588,IF(I3&lt;2100,23.2488,24.2488)))+0.242194*(I3-1980)-ROUNDDOWN((I3-IF(I3&lt;1980,1983,1980))/4,0))</f>
        <v>23</v>
      </c>
      <c r="N25" s="43">
        <f t="shared" ca="1" si="4"/>
        <v>42270</v>
      </c>
    </row>
    <row r="26" spans="1:14" ht="13.5" customHeight="1">
      <c r="A26" s="31"/>
      <c r="B26" s="31"/>
      <c r="C26" s="31"/>
      <c r="D26" s="38">
        <f t="shared" ca="1" si="0"/>
        <v>24</v>
      </c>
      <c r="E26" s="39">
        <f t="shared" ca="1" si="1"/>
        <v>42371</v>
      </c>
      <c r="F26" s="40" t="str">
        <f t="shared" ca="1" si="2"/>
        <v>年始休み</v>
      </c>
      <c r="G26" s="31"/>
      <c r="H26" s="31"/>
      <c r="I26" s="44"/>
      <c r="J26" s="42" t="str">
        <f t="shared" ca="1" si="3"/>
        <v/>
      </c>
      <c r="K26" s="42" t="s">
        <v>49</v>
      </c>
      <c r="L26" s="42">
        <f>L25</f>
        <v>9</v>
      </c>
      <c r="M26" s="45" t="str">
        <f ca="1">IF(M25="-","-",IF(AND(I3&gt;1972,WEEKDAY(DATE(I3,L25,M25))=1),M25+1,"-"))</f>
        <v>-</v>
      </c>
      <c r="N26" s="43" t="str">
        <f t="shared" ca="1" si="4"/>
        <v/>
      </c>
    </row>
    <row r="27" spans="1:14" ht="13.5" customHeight="1">
      <c r="A27" s="31"/>
      <c r="B27" s="31"/>
      <c r="C27" s="31"/>
      <c r="D27" s="38">
        <f t="shared" ca="1" si="0"/>
        <v>25</v>
      </c>
      <c r="E27" s="39">
        <f t="shared" ca="1" si="1"/>
        <v>42372</v>
      </c>
      <c r="F27" s="40" t="str">
        <f t="shared" ca="1" si="2"/>
        <v>年始休み</v>
      </c>
      <c r="G27" s="31"/>
      <c r="H27" s="31"/>
      <c r="I27" s="44"/>
      <c r="J27" s="42">
        <f t="shared" ca="1" si="3"/>
        <v>16</v>
      </c>
      <c r="K27" s="42" t="s">
        <v>25</v>
      </c>
      <c r="L27" s="42">
        <v>10</v>
      </c>
      <c r="M27" s="45">
        <f ca="1">IF(I3&lt;1966,"-",IF(I3&lt;2000,10,DAY(CEILING(DATE(I3,L27,6),7)+2)))</f>
        <v>12</v>
      </c>
      <c r="N27" s="43">
        <f t="shared" ca="1" si="4"/>
        <v>42289</v>
      </c>
    </row>
    <row r="28" spans="1:14" ht="13.5" customHeight="1">
      <c r="A28" s="31"/>
      <c r="B28" s="31"/>
      <c r="C28" s="31"/>
      <c r="D28" s="38">
        <f t="shared" ca="1" si="0"/>
        <v>26</v>
      </c>
      <c r="E28" s="39">
        <f t="shared" ca="1" si="1"/>
        <v>42380</v>
      </c>
      <c r="F28" s="40" t="str">
        <f t="shared" ca="1" si="2"/>
        <v>成人の日</v>
      </c>
      <c r="G28" s="31"/>
      <c r="H28" s="31"/>
      <c r="I28" s="44"/>
      <c r="J28" s="42" t="str">
        <f t="shared" ca="1" si="3"/>
        <v/>
      </c>
      <c r="K28" s="42" t="s">
        <v>49</v>
      </c>
      <c r="L28" s="42">
        <f>L27</f>
        <v>10</v>
      </c>
      <c r="M28" s="45" t="str">
        <f ca="1">IF(M27="-","-",IF(AND(I3&gt;1972,WEEKDAY(DATE(I3,L27,M27))=1),M27+1,"-"))</f>
        <v>-</v>
      </c>
      <c r="N28" s="43" t="str">
        <f t="shared" ca="1" si="4"/>
        <v/>
      </c>
    </row>
    <row r="29" spans="1:14" ht="13.5" customHeight="1">
      <c r="A29" s="31"/>
      <c r="B29" s="31"/>
      <c r="C29" s="31"/>
      <c r="D29" s="38">
        <f t="shared" ca="1" si="0"/>
        <v>27</v>
      </c>
      <c r="E29" s="39">
        <f t="shared" ca="1" si="1"/>
        <v>42411</v>
      </c>
      <c r="F29" s="40" t="str">
        <f t="shared" ca="1" si="2"/>
        <v>建国記念の日</v>
      </c>
      <c r="G29" s="31"/>
      <c r="H29" s="31"/>
      <c r="I29" s="44"/>
      <c r="J29" s="42">
        <f t="shared" ca="1" si="3"/>
        <v>17</v>
      </c>
      <c r="K29" s="42" t="s">
        <v>26</v>
      </c>
      <c r="L29" s="42">
        <v>11</v>
      </c>
      <c r="M29" s="42">
        <v>3</v>
      </c>
      <c r="N29" s="43">
        <f t="shared" ca="1" si="4"/>
        <v>42311</v>
      </c>
    </row>
    <row r="30" spans="1:14" ht="13.5" customHeight="1">
      <c r="A30" s="31"/>
      <c r="B30" s="31"/>
      <c r="C30" s="31"/>
      <c r="D30" s="38">
        <f t="shared" ca="1" si="0"/>
        <v>28</v>
      </c>
      <c r="E30" s="39">
        <f t="shared" ca="1" si="1"/>
        <v>42449</v>
      </c>
      <c r="F30" s="40" t="str">
        <f t="shared" ca="1" si="2"/>
        <v>春分の日</v>
      </c>
      <c r="G30" s="31"/>
      <c r="H30" s="31"/>
      <c r="I30" s="44"/>
      <c r="J30" s="42" t="str">
        <f t="shared" ca="1" si="3"/>
        <v/>
      </c>
      <c r="K30" s="42" t="s">
        <v>49</v>
      </c>
      <c r="L30" s="42">
        <f>L29</f>
        <v>11</v>
      </c>
      <c r="M30" s="45" t="str">
        <f ca="1">IF(M29="-","-",IF(AND(I3&gt;1972,WEEKDAY(DATE(I3,L29,M29))=1),M29+1,"-"))</f>
        <v>-</v>
      </c>
      <c r="N30" s="43" t="str">
        <f t="shared" ca="1" si="4"/>
        <v/>
      </c>
    </row>
    <row r="31" spans="1:14" ht="13.5" customHeight="1">
      <c r="A31" s="31"/>
      <c r="B31" s="31"/>
      <c r="C31" s="31"/>
      <c r="D31" s="38">
        <f t="shared" ca="1" si="0"/>
        <v>29</v>
      </c>
      <c r="E31" s="39">
        <f t="shared" ca="1" si="1"/>
        <v>42450</v>
      </c>
      <c r="F31" s="40" t="str">
        <f t="shared" ca="1" si="2"/>
        <v>振替休日</v>
      </c>
      <c r="G31" s="31"/>
      <c r="H31" s="31"/>
      <c r="I31" s="44"/>
      <c r="J31" s="42">
        <f t="shared" ca="1" si="3"/>
        <v>18</v>
      </c>
      <c r="K31" s="42" t="s">
        <v>27</v>
      </c>
      <c r="L31" s="42">
        <v>11</v>
      </c>
      <c r="M31" s="42">
        <v>23</v>
      </c>
      <c r="N31" s="43">
        <f t="shared" ca="1" si="4"/>
        <v>42331</v>
      </c>
    </row>
    <row r="32" spans="1:14" ht="13.5" customHeight="1">
      <c r="A32" s="31"/>
      <c r="B32" s="31"/>
      <c r="C32" s="31"/>
      <c r="D32" s="38">
        <f t="shared" ca="1" si="0"/>
        <v>30</v>
      </c>
      <c r="E32" s="39">
        <f t="shared" ca="1" si="1"/>
        <v>42489</v>
      </c>
      <c r="F32" s="40" t="str">
        <f t="shared" ca="1" si="2"/>
        <v>昭和の日</v>
      </c>
      <c r="G32" s="31"/>
      <c r="H32" s="31"/>
      <c r="I32" s="44"/>
      <c r="J32" s="42" t="str">
        <f t="shared" ca="1" si="3"/>
        <v/>
      </c>
      <c r="K32" s="42" t="s">
        <v>49</v>
      </c>
      <c r="L32" s="42">
        <f>L31</f>
        <v>11</v>
      </c>
      <c r="M32" s="45" t="str">
        <f ca="1">IF(M31="-","-",IF(AND(I3&gt;1972,WEEKDAY(DATE(I3,L31,M31))=1),M31+1,"-"))</f>
        <v>-</v>
      </c>
      <c r="N32" s="43" t="str">
        <f t="shared" ca="1" si="4"/>
        <v/>
      </c>
    </row>
    <row r="33" spans="1:14" ht="13.5" customHeight="1">
      <c r="A33" s="31"/>
      <c r="B33" s="31"/>
      <c r="C33" s="31"/>
      <c r="D33" s="38">
        <f t="shared" ca="1" si="0"/>
        <v>31</v>
      </c>
      <c r="E33" s="39">
        <f t="shared" ca="1" si="1"/>
        <v>42493</v>
      </c>
      <c r="F33" s="40" t="str">
        <f t="shared" ca="1" si="2"/>
        <v>憲法記念日</v>
      </c>
      <c r="G33" s="31"/>
      <c r="H33" s="31"/>
      <c r="I33" s="44"/>
      <c r="J33" s="42">
        <f t="shared" ca="1" si="3"/>
        <v>19</v>
      </c>
      <c r="K33" s="42" t="s">
        <v>28</v>
      </c>
      <c r="L33" s="42">
        <v>12</v>
      </c>
      <c r="M33" s="45">
        <f ca="1">IF(I3&gt;1988,23,"-")</f>
        <v>23</v>
      </c>
      <c r="N33" s="43">
        <f t="shared" ca="1" si="4"/>
        <v>42361</v>
      </c>
    </row>
    <row r="34" spans="1:14" ht="13.5" customHeight="1">
      <c r="A34" s="31"/>
      <c r="B34" s="31"/>
      <c r="C34" s="31"/>
      <c r="D34" s="50">
        <f t="shared" ca="1" si="0"/>
        <v>32</v>
      </c>
      <c r="E34" s="39">
        <f t="shared" ca="1" si="1"/>
        <v>42494</v>
      </c>
      <c r="F34" s="51" t="str">
        <f t="shared" ca="1" si="2"/>
        <v>みどりの日</v>
      </c>
      <c r="G34" s="31"/>
      <c r="H34" s="31"/>
      <c r="I34" s="44"/>
      <c r="J34" s="42" t="str">
        <f t="shared" ca="1" si="3"/>
        <v/>
      </c>
      <c r="K34" s="42" t="s">
        <v>49</v>
      </c>
      <c r="L34" s="42">
        <f>L33</f>
        <v>12</v>
      </c>
      <c r="M34" s="45" t="str">
        <f ca="1">IF(M33="-","-",IF(AND(I3&gt;1972,WEEKDAY(DATE(I3,L33,M33))=1),M33+1,"-"))</f>
        <v>-</v>
      </c>
      <c r="N34" s="43" t="str">
        <f t="shared" ca="1" si="4"/>
        <v/>
      </c>
    </row>
    <row r="35" spans="1:14" ht="13.5" customHeight="1">
      <c r="A35" s="31"/>
      <c r="B35" s="31"/>
      <c r="C35" s="31"/>
      <c r="D35" s="50">
        <f t="shared" ca="1" si="0"/>
        <v>33</v>
      </c>
      <c r="E35" s="39">
        <f t="shared" ca="1" si="1"/>
        <v>42495</v>
      </c>
      <c r="F35" s="51" t="str">
        <f t="shared" ca="1" si="2"/>
        <v>こどもの日</v>
      </c>
      <c r="G35" s="31"/>
      <c r="H35" s="31"/>
      <c r="I35" s="44"/>
      <c r="J35" s="42" t="str">
        <f t="shared" ca="1" si="3"/>
        <v/>
      </c>
      <c r="K35" s="42" t="str">
        <f ca="1">IF(I3=1959,"親王結婚の儀",IF(I3=1989,"大喪の礼",IF(I3=1990,"即位礼正殿の儀",IF(I3=1993,"親王結婚の儀","単年休日"))))</f>
        <v>単年休日</v>
      </c>
      <c r="L35" s="42" t="str">
        <f ca="1">IF(I3=1959,4,IF(I3=1989,2,IF(I3=1990,11,IF(I3=1993,6,""))))</f>
        <v/>
      </c>
      <c r="M35" s="45" t="str">
        <f ca="1">IF(I3=1959,10,IF(I3=1989,24,IF(I3=1990,12,IF(I3=1993,9,"-"))))</f>
        <v>-</v>
      </c>
      <c r="N35" s="43" t="str">
        <f t="shared" ca="1" si="4"/>
        <v/>
      </c>
    </row>
    <row r="36" spans="1:14" ht="13.5" customHeight="1">
      <c r="A36" s="31"/>
      <c r="B36" s="31"/>
      <c r="C36" s="31"/>
      <c r="D36" s="50">
        <f t="shared" ca="1" si="0"/>
        <v>34</v>
      </c>
      <c r="E36" s="39">
        <f t="shared" ca="1" si="1"/>
        <v>42569</v>
      </c>
      <c r="F36" s="51" t="str">
        <f t="shared" ca="1" si="2"/>
        <v>海の日</v>
      </c>
      <c r="G36" s="31"/>
      <c r="H36" s="31"/>
      <c r="I36" s="44"/>
      <c r="J36" s="42">
        <f t="shared" ca="1" si="3"/>
        <v>2</v>
      </c>
      <c r="K36" s="42" t="s">
        <v>52</v>
      </c>
      <c r="L36" s="42">
        <v>1</v>
      </c>
      <c r="M36" s="45">
        <f ca="1">IF(AND(WEEKDAY(DATE(I3,1,1))=1,I3&gt;1973),"-",IF(OR($C$9=2,$C$9=3),2,"-"))</f>
        <v>2</v>
      </c>
      <c r="N36" s="43">
        <f t="shared" ca="1" si="4"/>
        <v>42006</v>
      </c>
    </row>
    <row r="37" spans="1:14" ht="13.5" customHeight="1">
      <c r="A37" s="31"/>
      <c r="B37" s="31"/>
      <c r="C37" s="31"/>
      <c r="D37" s="50">
        <f t="shared" ca="1" si="0"/>
        <v>35</v>
      </c>
      <c r="E37" s="39">
        <f t="shared" ca="1" si="1"/>
        <v>42593</v>
      </c>
      <c r="F37" s="51" t="str">
        <f t="shared" ca="1" si="2"/>
        <v>山の日</v>
      </c>
      <c r="G37" s="31"/>
      <c r="H37" s="31"/>
      <c r="I37" s="44"/>
      <c r="J37" s="42">
        <f t="shared" ca="1" si="3"/>
        <v>3</v>
      </c>
      <c r="K37" s="42" t="s">
        <v>52</v>
      </c>
      <c r="L37" s="42">
        <v>1</v>
      </c>
      <c r="M37" s="45">
        <f>IF(OR($C$9=2,$C$9=3),3,"-")</f>
        <v>3</v>
      </c>
      <c r="N37" s="43">
        <f t="shared" ca="1" si="4"/>
        <v>42007</v>
      </c>
    </row>
    <row r="38" spans="1:14" ht="13.5" customHeight="1">
      <c r="A38" s="31"/>
      <c r="B38" s="31"/>
      <c r="C38" s="31"/>
      <c r="D38" s="50">
        <f t="shared" ca="1" si="0"/>
        <v>36</v>
      </c>
      <c r="E38" s="39">
        <f t="shared" ca="1" si="1"/>
        <v>42632</v>
      </c>
      <c r="F38" s="51" t="str">
        <f t="shared" ca="1" si="2"/>
        <v>敬老の日</v>
      </c>
      <c r="G38" s="31"/>
      <c r="H38" s="31"/>
      <c r="I38" s="44"/>
      <c r="J38" s="42">
        <f t="shared" ca="1" si="3"/>
        <v>20</v>
      </c>
      <c r="K38" s="42" t="s">
        <v>53</v>
      </c>
      <c r="L38" s="42">
        <v>12</v>
      </c>
      <c r="M38" s="45">
        <f>IF($C$9=2,29,"-")</f>
        <v>29</v>
      </c>
      <c r="N38" s="43">
        <f t="shared" ca="1" si="4"/>
        <v>42367</v>
      </c>
    </row>
    <row r="39" spans="1:14" ht="13.5" customHeight="1">
      <c r="A39" s="31"/>
      <c r="B39" s="31"/>
      <c r="C39" s="31"/>
      <c r="D39" s="50">
        <f t="shared" ca="1" si="0"/>
        <v>37</v>
      </c>
      <c r="E39" s="39">
        <f t="shared" ca="1" si="1"/>
        <v>42635</v>
      </c>
      <c r="F39" s="51" t="str">
        <f t="shared" ca="1" si="2"/>
        <v>秋分の日</v>
      </c>
      <c r="G39" s="31"/>
      <c r="H39" s="31"/>
      <c r="I39" s="44"/>
      <c r="J39" s="42">
        <f t="shared" ca="1" si="3"/>
        <v>21</v>
      </c>
      <c r="K39" s="42" t="s">
        <v>53</v>
      </c>
      <c r="L39" s="42">
        <v>12</v>
      </c>
      <c r="M39" s="45">
        <f>IF($C$9=2,30,"-")</f>
        <v>30</v>
      </c>
      <c r="N39" s="43">
        <f t="shared" ca="1" si="4"/>
        <v>42368</v>
      </c>
    </row>
    <row r="40" spans="1:14" ht="13.5" customHeight="1">
      <c r="A40" s="31"/>
      <c r="B40" s="31"/>
      <c r="C40" s="31"/>
      <c r="D40" s="50">
        <f t="shared" ca="1" si="0"/>
        <v>38</v>
      </c>
      <c r="E40" s="39">
        <f t="shared" ca="1" si="1"/>
        <v>42653</v>
      </c>
      <c r="F40" s="51" t="str">
        <f t="shared" ca="1" si="2"/>
        <v>体育の日</v>
      </c>
      <c r="G40" s="31"/>
      <c r="H40" s="31"/>
      <c r="I40" s="44"/>
      <c r="J40" s="42">
        <f t="shared" ca="1" si="3"/>
        <v>22</v>
      </c>
      <c r="K40" s="42" t="s">
        <v>53</v>
      </c>
      <c r="L40" s="42">
        <v>12</v>
      </c>
      <c r="M40" s="45">
        <f>IF(OR($C$9=2,$C$9=3),31,"-")</f>
        <v>31</v>
      </c>
      <c r="N40" s="43">
        <f t="shared" ca="1" si="4"/>
        <v>42369</v>
      </c>
    </row>
    <row r="41" spans="1:14" ht="13.5" customHeight="1">
      <c r="A41" s="31"/>
      <c r="B41" s="31"/>
      <c r="C41" s="31"/>
      <c r="D41" s="50">
        <f t="shared" ca="1" si="0"/>
        <v>39</v>
      </c>
      <c r="E41" s="39">
        <f t="shared" ca="1" si="1"/>
        <v>42677</v>
      </c>
      <c r="F41" s="51" t="str">
        <f t="shared" ca="1" si="2"/>
        <v>文化の日</v>
      </c>
      <c r="G41" s="31"/>
      <c r="H41" s="31"/>
      <c r="I41" s="44"/>
      <c r="J41" s="42" t="str">
        <f t="shared" si="3"/>
        <v/>
      </c>
      <c r="K41" s="42" t="s">
        <v>54</v>
      </c>
      <c r="L41" s="42"/>
      <c r="M41" s="42"/>
      <c r="N41" s="43" t="str">
        <f t="shared" si="4"/>
        <v/>
      </c>
    </row>
    <row r="42" spans="1:14" ht="13.5" customHeight="1">
      <c r="A42" s="31"/>
      <c r="B42" s="31"/>
      <c r="C42" s="31"/>
      <c r="D42" s="50">
        <f t="shared" ca="1" si="0"/>
        <v>40</v>
      </c>
      <c r="E42" s="39">
        <f t="shared" ca="1" si="1"/>
        <v>42697</v>
      </c>
      <c r="F42" s="51" t="str">
        <f t="shared" ca="1" si="2"/>
        <v>勤労感謝の日</v>
      </c>
      <c r="G42" s="31"/>
      <c r="H42" s="31"/>
      <c r="I42" s="44"/>
      <c r="J42" s="42" t="str">
        <f t="shared" si="3"/>
        <v/>
      </c>
      <c r="K42" s="42" t="s">
        <v>55</v>
      </c>
      <c r="L42" s="42"/>
      <c r="M42" s="42"/>
      <c r="N42" s="43" t="str">
        <f t="shared" si="4"/>
        <v/>
      </c>
    </row>
    <row r="43" spans="1:14" ht="13.5" customHeight="1">
      <c r="A43" s="31"/>
      <c r="B43" s="31"/>
      <c r="C43" s="31"/>
      <c r="D43" s="50">
        <f t="shared" ca="1" si="0"/>
        <v>41</v>
      </c>
      <c r="E43" s="39">
        <f t="shared" ca="1" si="1"/>
        <v>42727</v>
      </c>
      <c r="F43" s="51" t="str">
        <f t="shared" ca="1" si="2"/>
        <v>天皇誕生日</v>
      </c>
      <c r="G43" s="31"/>
      <c r="H43" s="31"/>
      <c r="I43" s="44"/>
      <c r="J43" s="42" t="str">
        <f t="shared" si="3"/>
        <v/>
      </c>
      <c r="K43" s="42" t="s">
        <v>55</v>
      </c>
      <c r="L43" s="42"/>
      <c r="M43" s="42"/>
      <c r="N43" s="43" t="str">
        <f t="shared" si="4"/>
        <v/>
      </c>
    </row>
    <row r="44" spans="1:14">
      <c r="A44" s="31"/>
      <c r="B44" s="31"/>
      <c r="C44" s="31"/>
      <c r="D44" s="50">
        <f t="shared" ca="1" si="0"/>
        <v>42</v>
      </c>
      <c r="E44" s="39">
        <f t="shared" ca="1" si="1"/>
        <v>42733</v>
      </c>
      <c r="F44" s="51" t="str">
        <f t="shared" ca="1" si="2"/>
        <v>年末休み</v>
      </c>
      <c r="G44" s="31"/>
      <c r="H44" s="31"/>
      <c r="I44" s="44"/>
      <c r="J44" s="42" t="str">
        <f t="shared" si="3"/>
        <v/>
      </c>
      <c r="K44" s="42" t="s">
        <v>55</v>
      </c>
      <c r="L44" s="42"/>
      <c r="M44" s="42"/>
      <c r="N44" s="43" t="str">
        <f t="shared" si="4"/>
        <v/>
      </c>
    </row>
    <row r="45" spans="1:14">
      <c r="A45" s="31"/>
      <c r="B45" s="31"/>
      <c r="C45" s="31"/>
      <c r="D45" s="50">
        <f t="shared" ca="1" si="0"/>
        <v>43</v>
      </c>
      <c r="E45" s="39">
        <f t="shared" ca="1" si="1"/>
        <v>42734</v>
      </c>
      <c r="F45" s="51" t="str">
        <f t="shared" ca="1" si="2"/>
        <v>年末休み</v>
      </c>
      <c r="G45" s="31"/>
      <c r="H45" s="31"/>
      <c r="I45" s="44"/>
      <c r="J45" s="42" t="str">
        <f t="shared" si="3"/>
        <v/>
      </c>
      <c r="K45" s="42" t="s">
        <v>55</v>
      </c>
      <c r="L45" s="42"/>
      <c r="M45" s="42"/>
      <c r="N45" s="43" t="str">
        <f t="shared" si="4"/>
        <v/>
      </c>
    </row>
    <row r="46" spans="1:14">
      <c r="A46" s="31"/>
      <c r="B46" s="31"/>
      <c r="C46" s="31"/>
      <c r="D46" s="50">
        <f t="shared" ca="1" si="0"/>
        <v>44</v>
      </c>
      <c r="E46" s="39">
        <f t="shared" ca="1" si="1"/>
        <v>42735</v>
      </c>
      <c r="F46" s="51" t="str">
        <f t="shared" ca="1" si="2"/>
        <v>年末休み</v>
      </c>
      <c r="G46" s="31"/>
      <c r="H46" s="31"/>
      <c r="I46" s="44"/>
      <c r="J46" s="42" t="str">
        <f t="shared" si="3"/>
        <v/>
      </c>
      <c r="K46" s="42" t="s">
        <v>55</v>
      </c>
      <c r="L46" s="42"/>
      <c r="M46" s="42"/>
      <c r="N46" s="43" t="str">
        <f t="shared" si="4"/>
        <v/>
      </c>
    </row>
    <row r="47" spans="1:14">
      <c r="A47" s="31"/>
      <c r="B47" s="31"/>
      <c r="C47" s="31"/>
      <c r="D47" s="50" t="str">
        <f t="shared" ca="1" si="0"/>
        <v/>
      </c>
      <c r="E47" s="39" t="str">
        <f t="shared" ca="1" si="1"/>
        <v/>
      </c>
      <c r="F47" s="51" t="str">
        <f t="shared" ca="1" si="2"/>
        <v/>
      </c>
      <c r="G47" s="31"/>
      <c r="H47" s="31"/>
      <c r="I47" s="44"/>
      <c r="J47" s="42" t="str">
        <f t="shared" si="3"/>
        <v/>
      </c>
      <c r="K47" s="42" t="s">
        <v>55</v>
      </c>
      <c r="L47" s="42"/>
      <c r="M47" s="42"/>
      <c r="N47" s="43" t="str">
        <f t="shared" si="4"/>
        <v/>
      </c>
    </row>
    <row r="48" spans="1:14">
      <c r="A48" s="31"/>
      <c r="B48" s="31"/>
      <c r="C48" s="31"/>
      <c r="D48" s="50" t="str">
        <f t="shared" ca="1" si="0"/>
        <v/>
      </c>
      <c r="E48" s="39" t="str">
        <f t="shared" ca="1" si="1"/>
        <v/>
      </c>
      <c r="F48" s="51" t="str">
        <f t="shared" ca="1" si="2"/>
        <v/>
      </c>
      <c r="G48" s="31"/>
      <c r="H48" s="31"/>
      <c r="I48" s="44"/>
      <c r="J48" s="42" t="str">
        <f t="shared" si="3"/>
        <v/>
      </c>
      <c r="K48" s="42" t="s">
        <v>55</v>
      </c>
      <c r="L48" s="42"/>
      <c r="M48" s="42"/>
      <c r="N48" s="43" t="str">
        <f t="shared" si="4"/>
        <v/>
      </c>
    </row>
    <row r="49" spans="1:14">
      <c r="A49" s="31"/>
      <c r="B49" s="31"/>
      <c r="C49" s="31"/>
      <c r="D49" s="50" t="str">
        <f t="shared" ca="1" si="0"/>
        <v/>
      </c>
      <c r="E49" s="39" t="str">
        <f t="shared" ca="1" si="1"/>
        <v/>
      </c>
      <c r="F49" s="51" t="str">
        <f t="shared" ca="1" si="2"/>
        <v/>
      </c>
      <c r="G49" s="31"/>
      <c r="H49" s="31"/>
      <c r="I49" s="44"/>
      <c r="J49" s="42" t="str">
        <f t="shared" si="3"/>
        <v/>
      </c>
      <c r="K49" s="42" t="s">
        <v>55</v>
      </c>
      <c r="L49" s="42"/>
      <c r="M49" s="42"/>
      <c r="N49" s="43" t="str">
        <f t="shared" si="4"/>
        <v/>
      </c>
    </row>
    <row r="50" spans="1:14">
      <c r="A50" s="31"/>
      <c r="B50" s="31"/>
      <c r="C50" s="31"/>
      <c r="D50" s="50" t="str">
        <f t="shared" ca="1" si="0"/>
        <v/>
      </c>
      <c r="E50" s="39" t="str">
        <f t="shared" ca="1" si="1"/>
        <v/>
      </c>
      <c r="F50" s="51" t="str">
        <f t="shared" ca="1" si="2"/>
        <v/>
      </c>
      <c r="G50" s="31"/>
      <c r="H50" s="31"/>
      <c r="I50" s="41">
        <f ca="1">I3+1</f>
        <v>2016</v>
      </c>
      <c r="J50" s="42">
        <f t="shared" ca="1" si="3"/>
        <v>23</v>
      </c>
      <c r="K50" s="42" t="s">
        <v>17</v>
      </c>
      <c r="L50" s="42">
        <v>1</v>
      </c>
      <c r="M50" s="42">
        <v>1</v>
      </c>
      <c r="N50" s="43">
        <f ca="1">IF(AND(M50&lt;&gt;"",M50&lt;&gt;"-"),DATE($I$50,L50,M50),"")</f>
        <v>42370</v>
      </c>
    </row>
    <row r="51" spans="1:14">
      <c r="A51" s="31"/>
      <c r="B51" s="31"/>
      <c r="C51" s="31"/>
      <c r="D51" s="50" t="str">
        <f t="shared" ca="1" si="0"/>
        <v/>
      </c>
      <c r="E51" s="39" t="str">
        <f t="shared" ca="1" si="1"/>
        <v/>
      </c>
      <c r="F51" s="51" t="str">
        <f t="shared" ca="1" si="2"/>
        <v/>
      </c>
      <c r="G51" s="31"/>
      <c r="H51" s="31"/>
      <c r="I51" s="44"/>
      <c r="J51" s="42" t="str">
        <f t="shared" ca="1" si="3"/>
        <v/>
      </c>
      <c r="K51" s="42" t="s">
        <v>41</v>
      </c>
      <c r="L51" s="42">
        <f>L50</f>
        <v>1</v>
      </c>
      <c r="M51" s="45" t="str">
        <f ca="1">IF(M50="-","-",IF(AND(I50&gt;1973,WEEKDAY(DATE(I50,L50,M50))=1),M50+1,"-"))</f>
        <v>-</v>
      </c>
      <c r="N51" s="43" t="str">
        <f t="shared" ref="N51:N96" ca="1" si="5">IF(AND(M51&lt;&gt;"",M51&lt;&gt;"-"),DATE($I$50,L51,M51),"")</f>
        <v/>
      </c>
    </row>
    <row r="52" spans="1:14">
      <c r="A52" s="31"/>
      <c r="B52" s="31"/>
      <c r="C52" s="31"/>
      <c r="D52" s="50" t="str">
        <f t="shared" ca="1" si="0"/>
        <v/>
      </c>
      <c r="E52" s="39" t="str">
        <f t="shared" ca="1" si="1"/>
        <v/>
      </c>
      <c r="F52" s="51" t="str">
        <f t="shared" ca="1" si="2"/>
        <v/>
      </c>
      <c r="G52" s="31"/>
      <c r="H52" s="31"/>
      <c r="I52" s="44"/>
      <c r="J52" s="42">
        <f t="shared" ca="1" si="3"/>
        <v>26</v>
      </c>
      <c r="K52" s="42" t="s">
        <v>18</v>
      </c>
      <c r="L52" s="42">
        <v>1</v>
      </c>
      <c r="M52" s="42">
        <f ca="1">IF(I50&lt;2000,15,DAY(CEILING(DATE(I50,L52,6),7)+2))</f>
        <v>11</v>
      </c>
      <c r="N52" s="43">
        <f t="shared" ca="1" si="5"/>
        <v>42380</v>
      </c>
    </row>
    <row r="53" spans="1:14">
      <c r="A53" s="31"/>
      <c r="B53" s="31"/>
      <c r="C53" s="31"/>
      <c r="D53" s="31"/>
      <c r="E53" s="31"/>
      <c r="F53" s="31"/>
      <c r="G53" s="31"/>
      <c r="H53" s="31"/>
      <c r="I53" s="44"/>
      <c r="J53" s="42" t="str">
        <f t="shared" ca="1" si="3"/>
        <v/>
      </c>
      <c r="K53" s="42" t="s">
        <v>41</v>
      </c>
      <c r="L53" s="42">
        <f>L52</f>
        <v>1</v>
      </c>
      <c r="M53" s="45" t="str">
        <f ca="1">IF(M52="-","-",IF(AND(I50&gt;1973,WEEKDAY(DATE(I50,L52,M52))=1),M52+1,"-"))</f>
        <v>-</v>
      </c>
      <c r="N53" s="43" t="str">
        <f t="shared" ca="1" si="5"/>
        <v/>
      </c>
    </row>
    <row r="54" spans="1:14">
      <c r="A54" s="31"/>
      <c r="B54" s="31"/>
      <c r="C54" s="31"/>
      <c r="D54" s="31"/>
      <c r="E54" s="31"/>
      <c r="F54" s="31"/>
      <c r="G54" s="31"/>
      <c r="H54" s="31"/>
      <c r="I54" s="44"/>
      <c r="J54" s="42">
        <f t="shared" ca="1" si="3"/>
        <v>27</v>
      </c>
      <c r="K54" s="42" t="s">
        <v>19</v>
      </c>
      <c r="L54" s="42">
        <v>2</v>
      </c>
      <c r="M54" s="45">
        <f ca="1">IF(I50&gt;1966,11,"-")</f>
        <v>11</v>
      </c>
      <c r="N54" s="43">
        <f t="shared" ca="1" si="5"/>
        <v>42411</v>
      </c>
    </row>
    <row r="55" spans="1:14">
      <c r="I55" s="44"/>
      <c r="J55" s="42" t="str">
        <f t="shared" ca="1" si="3"/>
        <v/>
      </c>
      <c r="K55" s="42" t="s">
        <v>49</v>
      </c>
      <c r="L55" s="42">
        <f>L54</f>
        <v>2</v>
      </c>
      <c r="M55" s="45" t="str">
        <f ca="1">IF(M54="-","-",IF(AND(I50&gt;1973,WEEKDAY(DATE(I50,L54,M54))=1),M54+1,"-"))</f>
        <v>-</v>
      </c>
      <c r="N55" s="43" t="str">
        <f t="shared" ca="1" si="5"/>
        <v/>
      </c>
    </row>
    <row r="56" spans="1:14">
      <c r="I56" s="44"/>
      <c r="J56" s="42">
        <f t="shared" ca="1" si="3"/>
        <v>28</v>
      </c>
      <c r="K56" s="42" t="s">
        <v>20</v>
      </c>
      <c r="L56" s="42">
        <v>3</v>
      </c>
      <c r="M56" s="42">
        <f ca="1">INT(IF(I50&lt;1900,19.8277,IF(I50&lt;1980,20.8357,IF(I50&lt;2100,20.8431,21.851)))+0.242194*(I50-1980)-ROUNDDOWN((I50-IF(I50&lt;1980,1983,1980))/4,0))</f>
        <v>20</v>
      </c>
      <c r="N56" s="43">
        <f t="shared" ca="1" si="5"/>
        <v>42449</v>
      </c>
    </row>
    <row r="57" spans="1:14">
      <c r="I57" s="44"/>
      <c r="J57" s="42">
        <f t="shared" ca="1" si="3"/>
        <v>29</v>
      </c>
      <c r="K57" s="42" t="s">
        <v>49</v>
      </c>
      <c r="L57" s="42">
        <f>L56</f>
        <v>3</v>
      </c>
      <c r="M57" s="45">
        <f ca="1">IF(M56="-","-",IF(AND(I50&gt;1973,WEEKDAY(DATE(I50,L56,M56))=1),M56+1,"-"))</f>
        <v>21</v>
      </c>
      <c r="N57" s="43">
        <f t="shared" ca="1" si="5"/>
        <v>42450</v>
      </c>
    </row>
    <row r="58" spans="1:14">
      <c r="I58" s="44"/>
      <c r="J58" s="42">
        <f t="shared" ca="1" si="3"/>
        <v>30</v>
      </c>
      <c r="K58" s="42" t="str">
        <f ca="1">IF(I50&gt;2006,"昭和の日",IF(I50&gt;1988,"みどりの日","天皇誕生日"))</f>
        <v>昭和の日</v>
      </c>
      <c r="L58" s="42">
        <v>4</v>
      </c>
      <c r="M58" s="42">
        <v>29</v>
      </c>
      <c r="N58" s="43">
        <f t="shared" ca="1" si="5"/>
        <v>42489</v>
      </c>
    </row>
    <row r="59" spans="1:14">
      <c r="I59" s="44"/>
      <c r="J59" s="42" t="str">
        <f t="shared" ca="1" si="3"/>
        <v/>
      </c>
      <c r="K59" s="42" t="s">
        <v>49</v>
      </c>
      <c r="L59" s="42">
        <f>L58</f>
        <v>4</v>
      </c>
      <c r="M59" s="45" t="str">
        <f ca="1">IF(M58="-","-",IF(AND(I50&gt;1972,WEEKDAY(DATE(I50,L58,M58))=1),M58+1,"-"))</f>
        <v>-</v>
      </c>
      <c r="N59" s="43" t="str">
        <f t="shared" ca="1" si="5"/>
        <v/>
      </c>
    </row>
    <row r="60" spans="1:14">
      <c r="I60" s="44"/>
      <c r="J60" s="42">
        <f t="shared" ca="1" si="3"/>
        <v>31</v>
      </c>
      <c r="K60" s="42" t="s">
        <v>21</v>
      </c>
      <c r="L60" s="42">
        <v>5</v>
      </c>
      <c r="M60" s="42">
        <v>3</v>
      </c>
      <c r="N60" s="43">
        <f t="shared" ca="1" si="5"/>
        <v>42493</v>
      </c>
    </row>
    <row r="61" spans="1:14">
      <c r="I61" s="44"/>
      <c r="J61" s="42" t="str">
        <f t="shared" ca="1" si="3"/>
        <v/>
      </c>
      <c r="K61" s="42" t="s">
        <v>49</v>
      </c>
      <c r="L61" s="42">
        <f>L60</f>
        <v>5</v>
      </c>
      <c r="M61" s="45" t="str">
        <f ca="1">IF(M60="-","-",IF(AND(I50&gt;1972,I50&lt;2007,WEEKDAY(DATE(I50,L60,M60))=1),M60+1,"-"))</f>
        <v>-</v>
      </c>
      <c r="N61" s="43" t="str">
        <f t="shared" ca="1" si="5"/>
        <v/>
      </c>
    </row>
    <row r="62" spans="1:14">
      <c r="I62" s="44"/>
      <c r="J62" s="42">
        <f t="shared" ca="1" si="3"/>
        <v>32</v>
      </c>
      <c r="K62" s="42" t="str">
        <f ca="1">IF(I50&gt;2006,"みどりの日",IF(M62=4,"国民の休日",""))</f>
        <v>みどりの日</v>
      </c>
      <c r="L62" s="42">
        <v>5</v>
      </c>
      <c r="M62" s="45">
        <f ca="1">IF(OR(I50&gt;2006,AND(I50&gt;1987,WEEKDAY(DATE(I50,5,4))&lt;&gt;1,WEEKDAY(DATE(I50,5,4))&lt;&gt;2)),4,"-")</f>
        <v>4</v>
      </c>
      <c r="N62" s="43">
        <f t="shared" ca="1" si="5"/>
        <v>42494</v>
      </c>
    </row>
    <row r="63" spans="1:14">
      <c r="I63" s="44"/>
      <c r="J63" s="42">
        <f t="shared" ca="1" si="3"/>
        <v>33</v>
      </c>
      <c r="K63" s="42" t="s">
        <v>36</v>
      </c>
      <c r="L63" s="42">
        <v>5</v>
      </c>
      <c r="M63" s="42">
        <v>5</v>
      </c>
      <c r="N63" s="43">
        <f t="shared" ca="1" si="5"/>
        <v>42495</v>
      </c>
    </row>
    <row r="64" spans="1:14">
      <c r="I64" s="44"/>
      <c r="J64" s="42" t="str">
        <f t="shared" ca="1" si="3"/>
        <v/>
      </c>
      <c r="K64" s="42" t="s">
        <v>49</v>
      </c>
      <c r="L64" s="42">
        <f>L63</f>
        <v>5</v>
      </c>
      <c r="M64" s="45" t="str">
        <f ca="1">IF(M63="-","-",IF(OR(AND(I50&gt;2006,WEEKDAY(DATE(I50,L63,M63))&lt;4),AND(I50&gt;1972,WEEKDAY(DATE(I50,L63,M63))=1)),M63+1,"-"))</f>
        <v>-</v>
      </c>
      <c r="N64" s="43" t="str">
        <f t="shared" ca="1" si="5"/>
        <v/>
      </c>
    </row>
    <row r="65" spans="9:14">
      <c r="I65" s="44"/>
      <c r="J65" s="42">
        <f t="shared" ca="1" si="3"/>
        <v>34</v>
      </c>
      <c r="K65" s="42" t="s">
        <v>22</v>
      </c>
      <c r="L65" s="42">
        <v>7</v>
      </c>
      <c r="M65" s="45">
        <f ca="1">IF(I50&lt;1996,"-",IF(I50&lt;2003,20,DAY(CEILING(DATE(I50,L65,6),7)+9)))</f>
        <v>18</v>
      </c>
      <c r="N65" s="43">
        <f t="shared" ca="1" si="5"/>
        <v>42569</v>
      </c>
    </row>
    <row r="66" spans="9:14">
      <c r="I66" s="44"/>
      <c r="J66" s="42" t="str">
        <f t="shared" ca="1" si="3"/>
        <v/>
      </c>
      <c r="K66" s="42" t="s">
        <v>49</v>
      </c>
      <c r="L66" s="42">
        <f>L65</f>
        <v>7</v>
      </c>
      <c r="M66" s="45" t="str">
        <f ca="1">IF(M65="-","-",IF(AND(I50&gt;1972,WEEKDAY(DATE(I50,L65,M65))=1),M65+1,"-"))</f>
        <v>-</v>
      </c>
      <c r="N66" s="43" t="str">
        <f t="shared" ca="1" si="5"/>
        <v/>
      </c>
    </row>
    <row r="67" spans="9:14">
      <c r="I67" s="44"/>
      <c r="J67" s="42">
        <f t="shared" ref="J67:J96" ca="1" si="6">IF(N67="","",RANK(N67,$N$3:$N$96,1))</f>
        <v>35</v>
      </c>
      <c r="K67" s="42" t="s">
        <v>50</v>
      </c>
      <c r="L67" s="42">
        <v>8</v>
      </c>
      <c r="M67" s="45">
        <f ca="1">IF(I50&gt;2015,11,"-")</f>
        <v>11</v>
      </c>
      <c r="N67" s="43">
        <f ca="1">IF(AND(M67&lt;&gt;"",M67&lt;&gt;"-"),DATE($I$50,L67,M67),"")</f>
        <v>42593</v>
      </c>
    </row>
    <row r="68" spans="9:14">
      <c r="I68" s="44"/>
      <c r="J68" s="42" t="str">
        <f t="shared" ca="1" si="6"/>
        <v/>
      </c>
      <c r="K68" s="42" t="s">
        <v>49</v>
      </c>
      <c r="L68" s="42">
        <f>L67</f>
        <v>8</v>
      </c>
      <c r="M68" s="45" t="str">
        <f ca="1">IF(M67="-","-",IF(AND(I50&gt;1972,WEEKDAY(DATE(I50,L67,M67))=1),M67+1,"-"))</f>
        <v>-</v>
      </c>
      <c r="N68" s="43" t="str">
        <f ca="1">IF(AND(M68&lt;&gt;"",M68&lt;&gt;"-"),DATE($I$50,L68,M68),"")</f>
        <v/>
      </c>
    </row>
    <row r="69" spans="9:14">
      <c r="I69" s="44"/>
      <c r="J69" s="42">
        <f t="shared" ca="1" si="6"/>
        <v>36</v>
      </c>
      <c r="K69" s="42" t="s">
        <v>23</v>
      </c>
      <c r="L69" s="42">
        <v>9</v>
      </c>
      <c r="M69" s="45">
        <f ca="1">IF(I50&lt;1966,"-",IF(I50&lt;2003,15,DAY(CEILING(DATE(I50,L69,6),7)+9)))</f>
        <v>19</v>
      </c>
      <c r="N69" s="43">
        <f t="shared" ca="1" si="5"/>
        <v>42632</v>
      </c>
    </row>
    <row r="70" spans="9:14">
      <c r="I70" s="44"/>
      <c r="J70" s="42" t="str">
        <f t="shared" ca="1" si="6"/>
        <v/>
      </c>
      <c r="K70" s="42" t="s">
        <v>49</v>
      </c>
      <c r="L70" s="42">
        <f>L69</f>
        <v>9</v>
      </c>
      <c r="M70" s="45" t="str">
        <f ca="1">IF(M69="-","-",IF(AND(I50&gt;1972,WEEKDAY(DATE(I50,L69,M69))=1),M69+1,"-"))</f>
        <v>-</v>
      </c>
      <c r="N70" s="43" t="str">
        <f t="shared" ca="1" si="5"/>
        <v/>
      </c>
    </row>
    <row r="71" spans="9:14">
      <c r="I71" s="44"/>
      <c r="J71" s="42" t="str">
        <f t="shared" ca="1" si="6"/>
        <v/>
      </c>
      <c r="K71" s="42" t="s">
        <v>51</v>
      </c>
      <c r="L71" s="42">
        <f>L70</f>
        <v>9</v>
      </c>
      <c r="M71" s="45" t="str">
        <f ca="1">IF(I50&gt;2002,IF(M72-M69=2,M69+1,"-"),"-")</f>
        <v>-</v>
      </c>
      <c r="N71" s="43" t="str">
        <f t="shared" ca="1" si="5"/>
        <v/>
      </c>
    </row>
    <row r="72" spans="9:14">
      <c r="I72" s="44"/>
      <c r="J72" s="42">
        <f t="shared" ca="1" si="6"/>
        <v>37</v>
      </c>
      <c r="K72" s="42" t="s">
        <v>24</v>
      </c>
      <c r="L72" s="42">
        <v>9</v>
      </c>
      <c r="M72" s="42">
        <f ca="1">INT(IF(I50&lt;1900,22.2588,IF(I50&lt;1980,23.2588,IF(I50&lt;2100,23.2488,24.2488)))+0.242194*(I50-1980)-ROUNDDOWN((I50-IF(I50&lt;1980,1983,1980))/4,0))</f>
        <v>22</v>
      </c>
      <c r="N72" s="43">
        <f t="shared" ca="1" si="5"/>
        <v>42635</v>
      </c>
    </row>
    <row r="73" spans="9:14">
      <c r="I73" s="44"/>
      <c r="J73" s="42" t="str">
        <f t="shared" ca="1" si="6"/>
        <v/>
      </c>
      <c r="K73" s="42" t="s">
        <v>49</v>
      </c>
      <c r="L73" s="42">
        <f>L72</f>
        <v>9</v>
      </c>
      <c r="M73" s="45" t="str">
        <f ca="1">IF(M72="-","-",IF(AND(I50&gt;1972,WEEKDAY(DATE(I50,L72,M72))=1),M72+1,"-"))</f>
        <v>-</v>
      </c>
      <c r="N73" s="43" t="str">
        <f t="shared" ca="1" si="5"/>
        <v/>
      </c>
    </row>
    <row r="74" spans="9:14">
      <c r="I74" s="44"/>
      <c r="J74" s="42">
        <f t="shared" ca="1" si="6"/>
        <v>38</v>
      </c>
      <c r="K74" s="42" t="s">
        <v>25</v>
      </c>
      <c r="L74" s="42">
        <v>10</v>
      </c>
      <c r="M74" s="45">
        <f ca="1">IF(I50&lt;1966,"-",IF(I50&lt;2000,10,DAY(CEILING(DATE(I50,L74,6),7)+2)))</f>
        <v>10</v>
      </c>
      <c r="N74" s="43">
        <f t="shared" ca="1" si="5"/>
        <v>42653</v>
      </c>
    </row>
    <row r="75" spans="9:14">
      <c r="I75" s="44"/>
      <c r="J75" s="42" t="str">
        <f t="shared" ca="1" si="6"/>
        <v/>
      </c>
      <c r="K75" s="42" t="s">
        <v>49</v>
      </c>
      <c r="L75" s="42">
        <f>L74</f>
        <v>10</v>
      </c>
      <c r="M75" s="45" t="str">
        <f ca="1">IF(M74="-","-",IF(AND(I50&gt;1972,WEEKDAY(DATE(I50,L74,M74))=1),M74+1,"-"))</f>
        <v>-</v>
      </c>
      <c r="N75" s="43" t="str">
        <f t="shared" ca="1" si="5"/>
        <v/>
      </c>
    </row>
    <row r="76" spans="9:14">
      <c r="I76" s="44"/>
      <c r="J76" s="42">
        <f t="shared" ca="1" si="6"/>
        <v>39</v>
      </c>
      <c r="K76" s="42" t="s">
        <v>26</v>
      </c>
      <c r="L76" s="42">
        <v>11</v>
      </c>
      <c r="M76" s="42">
        <v>3</v>
      </c>
      <c r="N76" s="43">
        <f t="shared" ca="1" si="5"/>
        <v>42677</v>
      </c>
    </row>
    <row r="77" spans="9:14">
      <c r="I77" s="44"/>
      <c r="J77" s="42" t="str">
        <f t="shared" ca="1" si="6"/>
        <v/>
      </c>
      <c r="K77" s="42" t="s">
        <v>49</v>
      </c>
      <c r="L77" s="42">
        <f>L76</f>
        <v>11</v>
      </c>
      <c r="M77" s="45" t="str">
        <f ca="1">IF(M76="-","-",IF(AND(I50&gt;1972,WEEKDAY(DATE(I50,L76,M76))=1),M76+1,"-"))</f>
        <v>-</v>
      </c>
      <c r="N77" s="43" t="str">
        <f t="shared" ca="1" si="5"/>
        <v/>
      </c>
    </row>
    <row r="78" spans="9:14">
      <c r="I78" s="44"/>
      <c r="J78" s="42">
        <f t="shared" ca="1" si="6"/>
        <v>40</v>
      </c>
      <c r="K78" s="42" t="s">
        <v>27</v>
      </c>
      <c r="L78" s="42">
        <v>11</v>
      </c>
      <c r="M78" s="42">
        <v>23</v>
      </c>
      <c r="N78" s="43">
        <f t="shared" ca="1" si="5"/>
        <v>42697</v>
      </c>
    </row>
    <row r="79" spans="9:14">
      <c r="I79" s="44"/>
      <c r="J79" s="42" t="str">
        <f t="shared" ca="1" si="6"/>
        <v/>
      </c>
      <c r="K79" s="42" t="s">
        <v>49</v>
      </c>
      <c r="L79" s="42">
        <f>L78</f>
        <v>11</v>
      </c>
      <c r="M79" s="45" t="str">
        <f ca="1">IF(M78="-","-",IF(AND(I50&gt;1972,WEEKDAY(DATE(I50,L78,M78))=1),M78+1,"-"))</f>
        <v>-</v>
      </c>
      <c r="N79" s="43" t="str">
        <f t="shared" ca="1" si="5"/>
        <v/>
      </c>
    </row>
    <row r="80" spans="9:14">
      <c r="I80" s="44"/>
      <c r="J80" s="42">
        <f t="shared" ca="1" si="6"/>
        <v>41</v>
      </c>
      <c r="K80" s="42" t="s">
        <v>28</v>
      </c>
      <c r="L80" s="42">
        <v>12</v>
      </c>
      <c r="M80" s="45">
        <f ca="1">IF(I50&gt;1988,23,"-")</f>
        <v>23</v>
      </c>
      <c r="N80" s="43">
        <f t="shared" ca="1" si="5"/>
        <v>42727</v>
      </c>
    </row>
    <row r="81" spans="9:14">
      <c r="I81" s="44"/>
      <c r="J81" s="42" t="str">
        <f t="shared" ca="1" si="6"/>
        <v/>
      </c>
      <c r="K81" s="42" t="s">
        <v>49</v>
      </c>
      <c r="L81" s="42">
        <f>L80</f>
        <v>12</v>
      </c>
      <c r="M81" s="45" t="str">
        <f ca="1">IF(M80="-","-",IF(AND(I50&gt;1972,WEEKDAY(DATE(I50,L80,M80))=1),M80+1,"-"))</f>
        <v>-</v>
      </c>
      <c r="N81" s="43" t="str">
        <f t="shared" ca="1" si="5"/>
        <v/>
      </c>
    </row>
    <row r="82" spans="9:14">
      <c r="I82" s="44"/>
      <c r="J82" s="42" t="str">
        <f t="shared" ca="1" si="6"/>
        <v/>
      </c>
      <c r="K82" s="42" t="str">
        <f ca="1">IF(I50=1959,"親王結婚の儀",IF(I50=1989,"大喪の礼",IF(I50=1990,"即位礼正殿の儀",IF(I50=1993,"親王結婚の儀","単年休日"))))</f>
        <v>単年休日</v>
      </c>
      <c r="L82" s="42" t="str">
        <f ca="1">IF(I50=1959,4,IF(I50=1989,2,IF(I50=1990,11,IF(I50=1993,6,""))))</f>
        <v/>
      </c>
      <c r="M82" s="45" t="str">
        <f ca="1">IF(I50=1959,10,IF(I50=1989,24,IF(I50=1990,12,IF(I50=1993,9,"-"))))</f>
        <v>-</v>
      </c>
      <c r="N82" s="43" t="str">
        <f t="shared" ca="1" si="5"/>
        <v/>
      </c>
    </row>
    <row r="83" spans="9:14">
      <c r="I83" s="44"/>
      <c r="J83" s="42">
        <f t="shared" ca="1" si="6"/>
        <v>24</v>
      </c>
      <c r="K83" s="42" t="s">
        <v>52</v>
      </c>
      <c r="L83" s="42">
        <v>1</v>
      </c>
      <c r="M83" s="45">
        <f ca="1">IF(AND(WEEKDAY(DATE(I50,1,1))=1,I50&gt;1973),"-",IF(OR($C$9=2,$C$9=3),2,"-"))</f>
        <v>2</v>
      </c>
      <c r="N83" s="43">
        <f t="shared" ca="1" si="5"/>
        <v>42371</v>
      </c>
    </row>
    <row r="84" spans="9:14">
      <c r="I84" s="44"/>
      <c r="J84" s="42">
        <f t="shared" ca="1" si="6"/>
        <v>25</v>
      </c>
      <c r="K84" s="42" t="s">
        <v>52</v>
      </c>
      <c r="L84" s="42">
        <v>1</v>
      </c>
      <c r="M84" s="45">
        <f>IF(OR($C$9=2,$C$9=3),3,"-")</f>
        <v>3</v>
      </c>
      <c r="N84" s="43">
        <f t="shared" ca="1" si="5"/>
        <v>42372</v>
      </c>
    </row>
    <row r="85" spans="9:14">
      <c r="I85" s="44"/>
      <c r="J85" s="42">
        <f t="shared" ca="1" si="6"/>
        <v>42</v>
      </c>
      <c r="K85" s="42" t="s">
        <v>53</v>
      </c>
      <c r="L85" s="42">
        <v>12</v>
      </c>
      <c r="M85" s="45">
        <f>IF($C$9=2,29,"-")</f>
        <v>29</v>
      </c>
      <c r="N85" s="43">
        <f t="shared" ca="1" si="5"/>
        <v>42733</v>
      </c>
    </row>
    <row r="86" spans="9:14">
      <c r="I86" s="44"/>
      <c r="J86" s="42">
        <f t="shared" ca="1" si="6"/>
        <v>43</v>
      </c>
      <c r="K86" s="42" t="s">
        <v>53</v>
      </c>
      <c r="L86" s="42">
        <v>12</v>
      </c>
      <c r="M86" s="45">
        <f>IF($C$9=2,30,"-")</f>
        <v>30</v>
      </c>
      <c r="N86" s="43">
        <f t="shared" ca="1" si="5"/>
        <v>42734</v>
      </c>
    </row>
    <row r="87" spans="9:14">
      <c r="I87" s="44"/>
      <c r="J87" s="42">
        <f t="shared" ca="1" si="6"/>
        <v>44</v>
      </c>
      <c r="K87" s="42" t="s">
        <v>53</v>
      </c>
      <c r="L87" s="42">
        <v>12</v>
      </c>
      <c r="M87" s="45">
        <f>IF(OR($C$9=2,$C$9=3),31,"-")</f>
        <v>31</v>
      </c>
      <c r="N87" s="43">
        <f t="shared" ca="1" si="5"/>
        <v>42735</v>
      </c>
    </row>
    <row r="88" spans="9:14">
      <c r="I88" s="44"/>
      <c r="J88" s="42" t="str">
        <f t="shared" si="6"/>
        <v/>
      </c>
      <c r="K88" s="42" t="s">
        <v>54</v>
      </c>
      <c r="L88" s="42"/>
      <c r="M88" s="42"/>
      <c r="N88" s="43" t="str">
        <f t="shared" si="5"/>
        <v/>
      </c>
    </row>
    <row r="89" spans="9:14">
      <c r="I89" s="44"/>
      <c r="J89" s="42" t="str">
        <f t="shared" si="6"/>
        <v/>
      </c>
      <c r="K89" s="42" t="s">
        <v>55</v>
      </c>
      <c r="L89" s="42"/>
      <c r="M89" s="42"/>
      <c r="N89" s="43" t="str">
        <f t="shared" si="5"/>
        <v/>
      </c>
    </row>
    <row r="90" spans="9:14">
      <c r="I90" s="44"/>
      <c r="J90" s="42" t="str">
        <f t="shared" si="6"/>
        <v/>
      </c>
      <c r="K90" s="42" t="s">
        <v>55</v>
      </c>
      <c r="L90" s="42"/>
      <c r="M90" s="42"/>
      <c r="N90" s="43" t="str">
        <f t="shared" si="5"/>
        <v/>
      </c>
    </row>
    <row r="91" spans="9:14">
      <c r="I91" s="44"/>
      <c r="J91" s="42" t="str">
        <f t="shared" si="6"/>
        <v/>
      </c>
      <c r="K91" s="42" t="s">
        <v>55</v>
      </c>
      <c r="L91" s="42"/>
      <c r="M91" s="42"/>
      <c r="N91" s="43" t="str">
        <f t="shared" si="5"/>
        <v/>
      </c>
    </row>
    <row r="92" spans="9:14">
      <c r="I92" s="44"/>
      <c r="J92" s="42" t="str">
        <f t="shared" si="6"/>
        <v/>
      </c>
      <c r="K92" s="42" t="s">
        <v>55</v>
      </c>
      <c r="L92" s="42"/>
      <c r="M92" s="42"/>
      <c r="N92" s="43" t="str">
        <f t="shared" si="5"/>
        <v/>
      </c>
    </row>
    <row r="93" spans="9:14">
      <c r="I93" s="44"/>
      <c r="J93" s="42" t="str">
        <f t="shared" si="6"/>
        <v/>
      </c>
      <c r="K93" s="42" t="s">
        <v>55</v>
      </c>
      <c r="L93" s="42"/>
      <c r="M93" s="42"/>
      <c r="N93" s="43" t="str">
        <f t="shared" si="5"/>
        <v/>
      </c>
    </row>
    <row r="94" spans="9:14">
      <c r="I94" s="44"/>
      <c r="J94" s="42" t="str">
        <f t="shared" si="6"/>
        <v/>
      </c>
      <c r="K94" s="42" t="s">
        <v>55</v>
      </c>
      <c r="L94" s="42"/>
      <c r="M94" s="42"/>
      <c r="N94" s="43" t="str">
        <f t="shared" si="5"/>
        <v/>
      </c>
    </row>
    <row r="95" spans="9:14">
      <c r="I95" s="44"/>
      <c r="J95" s="42" t="str">
        <f t="shared" si="6"/>
        <v/>
      </c>
      <c r="K95" s="42" t="s">
        <v>55</v>
      </c>
      <c r="L95" s="42"/>
      <c r="M95" s="42"/>
      <c r="N95" s="43" t="str">
        <f t="shared" si="5"/>
        <v/>
      </c>
    </row>
    <row r="96" spans="9:14">
      <c r="I96" s="44"/>
      <c r="J96" s="42" t="str">
        <f t="shared" si="6"/>
        <v/>
      </c>
      <c r="K96" s="42" t="s">
        <v>55</v>
      </c>
      <c r="L96" s="42"/>
      <c r="M96" s="42"/>
      <c r="N96" s="43" t="str">
        <f t="shared" si="5"/>
        <v/>
      </c>
    </row>
  </sheetData>
  <mergeCells count="8">
    <mergeCell ref="A7:C8"/>
    <mergeCell ref="R7:W7"/>
    <mergeCell ref="R8:W8"/>
    <mergeCell ref="R9:W9"/>
    <mergeCell ref="R10:W10"/>
    <mergeCell ref="Q3:R4"/>
    <mergeCell ref="R5:W5"/>
    <mergeCell ref="R6:W6"/>
  </mergeCells>
  <phoneticPr fontId="1"/>
  <dataValidations count="2">
    <dataValidation type="list" allowBlank="1" showInputMessage="1" showErrorMessage="1" sqref="B9">
      <formula1>$B$10:$B$12</formula1>
    </dataValidation>
    <dataValidation type="whole" allowBlank="1" showInputMessage="1" showErrorMessage="1" sqref="B5 I3 I50">
      <formula1>1950</formula1>
      <formula2>2100</formula2>
    </dataValidation>
  </dataValidations>
  <hyperlinks>
    <hyperlink ref="R9" r:id="rId1"/>
    <hyperlink ref="R6" r:id="rId2"/>
  </hyperlinks>
  <pageMargins left="0.7" right="0.7" top="0.75" bottom="0.75" header="0.3" footer="0.3"/>
  <pageSetup paperSize="9" orientation="portrait" horizontalDpi="4294967293" verticalDpi="0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2</vt:i4>
      </vt:variant>
    </vt:vector>
  </HeadingPairs>
  <TitlesOfParts>
    <vt:vector size="7" baseType="lpstr">
      <vt:lpstr>病休等調査</vt:lpstr>
      <vt:lpstr>祝日一覧</vt:lpstr>
      <vt:lpstr>祝日計算１</vt:lpstr>
      <vt:lpstr>祝日計算２</vt:lpstr>
      <vt:lpstr>祝日計算３</vt:lpstr>
      <vt:lpstr>病休等調査!Print_Area</vt:lpstr>
      <vt:lpstr>祝日表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昇給時における病休等期間計算プログラム</dc:title>
  <dc:subject>Ver 2.00</dc:subject>
  <dc:creator>仙台教育事務所管内事務職員会パソコンプロジェクト部</dc:creator>
  <cp:keywords>昇給昇格; 病気休暇</cp:keywords>
  <cp:lastModifiedBy>大衡小学校 事務職員</cp:lastModifiedBy>
  <cp:lastPrinted>2014-11-11T04:15:46Z</cp:lastPrinted>
  <dcterms:created xsi:type="dcterms:W3CDTF">2002-08-30T02:24:25Z</dcterms:created>
  <dcterms:modified xsi:type="dcterms:W3CDTF">2015-12-14T06:04:23Z</dcterms:modified>
</cp:coreProperties>
</file>